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uell\Arbeit\Aktuelle Vorträge\Aktuell 2023\20231205 Vortrag Kostenminimierung in bestehenden Systemen\"/>
    </mc:Choice>
  </mc:AlternateContent>
  <xr:revisionPtr revIDLastSave="0" documentId="13_ncr:1_{59493267-172F-4FD5-A6B5-A3BFFEEB4860}" xr6:coauthVersionLast="47" xr6:coauthVersionMax="47" xr10:uidLastSave="{00000000-0000-0000-0000-000000000000}"/>
  <bookViews>
    <workbookView xWindow="28680" yWindow="-1365" windowWidth="29040" windowHeight="15720" activeTab="1" xr2:uid="{00000000-000D-0000-FFFF-FFFF00000000}"/>
  </bookViews>
  <sheets>
    <sheet name="Basistabelle" sheetId="1" r:id="rId1"/>
    <sheet name="Kosten Weinbau Einzelsorte" sheetId="2" r:id="rId2"/>
  </sheets>
  <definedNames>
    <definedName name="__123Graph_A" localSheetId="0" hidden="1">Basistabelle!#REF!</definedName>
    <definedName name="__123Graph_A" localSheetId="1" hidden="1">'Kosten Weinbau Einzelsorte'!#REF!</definedName>
    <definedName name="__123Graph_B" localSheetId="0" hidden="1">Basistabelle!$B$7:$B$92</definedName>
    <definedName name="__123Graph_B" localSheetId="1" hidden="1">'Kosten Weinbau Einzelsorte'!$B$7:$B$91</definedName>
    <definedName name="__123Graph_X" localSheetId="0" hidden="1">Basistabelle!$A$7:$A$92</definedName>
    <definedName name="__123Graph_X" localSheetId="1" hidden="1">'Kosten Weinbau Einzelsorte'!$A$7:$A$91</definedName>
    <definedName name="_xlnm.Print_Area" localSheetId="0">Basistabelle!$A$1:$B$253</definedName>
    <definedName name="_xlnm.Print_Area" localSheetId="1">'Kosten Weinbau Einzelsorte'!$A$1:$B$257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8" i="2" l="1"/>
  <c r="B222" i="1"/>
  <c r="B119" i="1"/>
  <c r="A160" i="2" l="1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B159" i="2"/>
  <c r="A159" i="2"/>
  <c r="B18" i="2"/>
  <c r="B19" i="2"/>
  <c r="B20" i="2"/>
  <c r="B21" i="2"/>
  <c r="B22" i="2"/>
  <c r="B177" i="2" l="1"/>
  <c r="B6" i="2"/>
  <c r="B7" i="2"/>
  <c r="B8" i="2"/>
  <c r="B178" i="2" s="1"/>
  <c r="B9" i="2"/>
  <c r="B31" i="2"/>
  <c r="B33" i="2"/>
  <c r="B35" i="2"/>
  <c r="B37" i="2"/>
  <c r="B23" i="2"/>
  <c r="B24" i="2"/>
  <c r="B25" i="2"/>
  <c r="B70" i="2"/>
  <c r="B69" i="2" s="1"/>
  <c r="B68" i="2"/>
  <c r="B133" i="2" s="1"/>
  <c r="B64" i="2"/>
  <c r="B131" i="2" s="1"/>
  <c r="B58" i="2"/>
  <c r="B56" i="2" s="1"/>
  <c r="B10" i="2"/>
  <c r="B83" i="2" s="1"/>
  <c r="B88" i="2"/>
  <c r="B129" i="2"/>
  <c r="B86" i="2"/>
  <c r="B202" i="2"/>
  <c r="B203" i="2"/>
  <c r="B193" i="2"/>
  <c r="B194" i="2"/>
  <c r="B195" i="2"/>
  <c r="B196" i="2"/>
  <c r="B197" i="2"/>
  <c r="B198" i="2"/>
  <c r="B179" i="2"/>
  <c r="B180" i="2"/>
  <c r="B181" i="2"/>
  <c r="B182" i="2"/>
  <c r="B183" i="2"/>
  <c r="B184" i="2"/>
  <c r="B185" i="2"/>
  <c r="B186" i="2"/>
  <c r="B187" i="2"/>
  <c r="B188" i="2"/>
  <c r="B189" i="2"/>
  <c r="B236" i="2"/>
  <c r="B28" i="1"/>
  <c r="B121" i="1"/>
  <c r="B89" i="1"/>
  <c r="B86" i="1"/>
  <c r="B75" i="1"/>
  <c r="B57" i="1"/>
  <c r="B63" i="1"/>
  <c r="B12" i="1"/>
  <c r="B227" i="1" s="1"/>
  <c r="B33" i="1"/>
  <c r="B35" i="1"/>
  <c r="B37" i="1"/>
  <c r="B39" i="1"/>
  <c r="B134" i="1"/>
  <c r="B201" i="1"/>
  <c r="B88" i="1"/>
  <c r="B211" i="1" s="1"/>
  <c r="B212" i="1" s="1"/>
  <c r="B178" i="1"/>
  <c r="B208" i="1" s="1"/>
  <c r="B210" i="1" s="1"/>
  <c r="B206" i="1"/>
  <c r="B192" i="1"/>
  <c r="B70" i="1"/>
  <c r="B68" i="1"/>
  <c r="B128" i="1"/>
  <c r="B132" i="1"/>
  <c r="B142" i="1"/>
  <c r="B233" i="1" s="1"/>
  <c r="B249" i="1"/>
  <c r="B41" i="1"/>
  <c r="B214" i="1" l="1"/>
  <c r="B216" i="1" s="1"/>
  <c r="B222" i="2"/>
  <c r="B62" i="2"/>
  <c r="B43" i="1"/>
  <c r="B44" i="1" s="1"/>
  <c r="B50" i="1" s="1"/>
  <c r="B80" i="2"/>
  <c r="B210" i="2"/>
  <c r="B32" i="2"/>
  <c r="B82" i="2"/>
  <c r="B36" i="2"/>
  <c r="B38" i="2"/>
  <c r="B34" i="2"/>
  <c r="B73" i="1"/>
  <c r="B77" i="1" s="1"/>
  <c r="B149" i="1" s="1"/>
  <c r="B247" i="1" s="1"/>
  <c r="B238" i="1"/>
  <c r="B123" i="1"/>
  <c r="B151" i="1" s="1"/>
  <c r="B200" i="2"/>
  <c r="B91" i="1"/>
  <c r="B150" i="1" s="1"/>
  <c r="B67" i="2"/>
  <c r="B191" i="2"/>
  <c r="B205" i="2"/>
  <c r="B127" i="2"/>
  <c r="B12" i="2"/>
  <c r="B227" i="2" s="1"/>
  <c r="B40" i="2"/>
  <c r="B27" i="2"/>
  <c r="B120" i="2"/>
  <c r="B81" i="2"/>
  <c r="B74" i="2"/>
  <c r="B141" i="2"/>
  <c r="B42" i="2" l="1"/>
  <c r="B43" i="2" s="1"/>
  <c r="B147" i="2" s="1"/>
  <c r="B72" i="2"/>
  <c r="B76" i="2" s="1"/>
  <c r="B148" i="2" s="1"/>
  <c r="B209" i="2"/>
  <c r="B122" i="2"/>
  <c r="B150" i="2" s="1"/>
  <c r="B242" i="1"/>
  <c r="B207" i="2"/>
  <c r="B148" i="1"/>
  <c r="B136" i="1"/>
  <c r="B138" i="1" s="1"/>
  <c r="B140" i="1" s="1"/>
  <c r="B144" i="1" s="1"/>
  <c r="B152" i="1" s="1"/>
  <c r="B246" i="1" s="1"/>
  <c r="B87" i="2"/>
  <c r="B211" i="2" s="1"/>
  <c r="B212" i="2" s="1"/>
  <c r="B85" i="2"/>
  <c r="B90" i="2" s="1"/>
  <c r="B149" i="2" s="1"/>
  <c r="B214" i="2" l="1"/>
  <c r="B216" i="2" s="1"/>
  <c r="B154" i="1"/>
  <c r="B221" i="1" s="1"/>
  <c r="B224" i="1" s="1"/>
  <c r="B49" i="2"/>
  <c r="B135" i="2"/>
  <c r="B137" i="2" s="1"/>
  <c r="B139" i="2" s="1"/>
  <c r="B143" i="2" s="1"/>
  <c r="B151" i="2" s="1"/>
  <c r="B153" i="2" s="1"/>
  <c r="B221" i="2" s="1"/>
  <c r="B245" i="1" l="1"/>
  <c r="B228" i="2"/>
  <c r="B230" i="2" s="1"/>
  <c r="B224" i="2"/>
  <c r="B228" i="1" l="1"/>
  <c r="B230" i="1" s="1"/>
  <c r="B248" i="1"/>
  <c r="B251" i="1" s="1"/>
  <c r="B246" i="2"/>
  <c r="B231" i="2"/>
  <c r="B242" i="2" s="1"/>
  <c r="B235" i="2"/>
  <c r="B238" i="2" s="1"/>
  <c r="B241" i="1" l="1"/>
  <c r="B243" i="1" s="1"/>
  <c r="B248" i="2" s="1"/>
  <c r="B232" i="1"/>
  <c r="B235" i="1" s="1"/>
  <c r="B240" i="2" s="1"/>
  <c r="B237" i="1"/>
  <c r="B239" i="1" s="1"/>
  <c r="B244" i="2" s="1"/>
  <c r="B2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Ochßner</author>
  </authors>
  <commentList>
    <comment ref="B6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Tim Ochßner:</t>
        </r>
        <r>
          <rPr>
            <sz val="9"/>
            <color indexed="81"/>
            <rFont val="Tahoma"/>
            <charset val="1"/>
          </rPr>
          <t xml:space="preserve">
Betriebswirtschaftlich sinnvoll ist hier den Neuwert für alle Maschinen einzusetzen. Das Proghramm schreibt die Werte mit einer Nutzungsdauer von 10 Jahren ab.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</author>
  </authors>
  <commentList>
    <comment ref="B246" authorId="0" shapeId="0" xr:uid="{00000000-0006-0000-0100-000001000000}">
      <text>
        <r>
          <rPr>
            <b/>
            <sz val="8"/>
            <color indexed="81"/>
            <rFont val="Tahoma"/>
          </rPr>
          <t>Nur für die Sorte</t>
        </r>
      </text>
    </comment>
  </commentList>
</comments>
</file>

<file path=xl/sharedStrings.xml><?xml version="1.0" encoding="utf-8"?>
<sst xmlns="http://schemas.openxmlformats.org/spreadsheetml/2006/main" count="337" uniqueCount="198">
  <si>
    <t>Betrieb:</t>
  </si>
  <si>
    <t>Betrieb</t>
  </si>
  <si>
    <t>Liter pro Hektar (5000 bis 9000)</t>
  </si>
  <si>
    <t>oder Kilogramm pro Hektar (4000  bis 12000)</t>
  </si>
  <si>
    <t>Erlös pro ha</t>
  </si>
  <si>
    <t>2. Variable Kosten</t>
  </si>
  <si>
    <t>2.1. Variable Kosten Außenwirtschaft</t>
  </si>
  <si>
    <t>a. Anlagenabschreibungen</t>
  </si>
  <si>
    <t>b. Düngemittel</t>
  </si>
  <si>
    <t>c. Pflanzenschutz</t>
  </si>
  <si>
    <t>d. Herbizide</t>
  </si>
  <si>
    <t>e. var. Maschinenkosten</t>
  </si>
  <si>
    <t>2.2. Variable Kosten Kellerwirtschaft</t>
  </si>
  <si>
    <t>Deckungsbeitrag:</t>
  </si>
  <si>
    <t>Erlös abzüglich variable Kosten</t>
  </si>
  <si>
    <t xml:space="preserve"> </t>
  </si>
  <si>
    <t>Deckungsbeitrag</t>
  </si>
  <si>
    <t>3. Fixe Kosten</t>
  </si>
  <si>
    <t>3.3. Ausstattung Keller</t>
  </si>
  <si>
    <t>Summe der Abschreibungen:</t>
  </si>
  <si>
    <t>Weinbaufläche in ha</t>
  </si>
  <si>
    <t>4. Sonstige Kosten</t>
  </si>
  <si>
    <t>4.1. Pachtzahlungen</t>
  </si>
  <si>
    <t>4.3. Sozialabgaben</t>
  </si>
  <si>
    <t>4.4. Sonstiges</t>
  </si>
  <si>
    <t>Summe Sonstiger Kosten</t>
  </si>
  <si>
    <t>Eingesetzte Fremdarbeitskräfte in Stunden</t>
  </si>
  <si>
    <t>Sonstige Kosten pro ha</t>
  </si>
  <si>
    <t>5.1. Wasser/Abwasser/Energie/Telefon</t>
  </si>
  <si>
    <t>5.7.  Buchführungskosten</t>
  </si>
  <si>
    <t>Summe der Allgemeinen Betriebskosten</t>
  </si>
  <si>
    <t>geteilt durch die bewirtsch. Fläche</t>
  </si>
  <si>
    <t>Allgemeine Betriebskosten pro ha</t>
  </si>
  <si>
    <t>6. Kapitalverzinsung</t>
  </si>
  <si>
    <t>6.1. Gebäude (Wert siehe Fixe Kosten)</t>
  </si>
  <si>
    <t>6.2. Anlagen und Boden</t>
  </si>
  <si>
    <t>6.3. Maschinen (Wert siehe Fixe Kosten)</t>
  </si>
  <si>
    <t>6.4. Kellerei (Wert siehe Fixe Kosten)</t>
  </si>
  <si>
    <t>6.5. Umlaufkapital (1,5 fache der bewert. Ernte)</t>
  </si>
  <si>
    <t>Summe der Werte</t>
  </si>
  <si>
    <t>geteilt durch die bewirtschaftete Fläche (ha)</t>
  </si>
  <si>
    <t>Kapitalverzinsungsbelastung pro ha</t>
  </si>
  <si>
    <t>Kostenzusammenstellung</t>
  </si>
  <si>
    <t>2. Variable Kosten pro ha</t>
  </si>
  <si>
    <t>3. Fixe Kosten pro ha</t>
  </si>
  <si>
    <t>4. Sonstige Kosten pro ha</t>
  </si>
  <si>
    <t>5. Allgemeine Betriebskosten pro ha</t>
  </si>
  <si>
    <t>6. Kapitalverzinsung pro ha</t>
  </si>
  <si>
    <t>Summe der Kosten pro ha</t>
  </si>
  <si>
    <t>Eigener Wert</t>
  </si>
  <si>
    <t>Rebschnitt</t>
  </si>
  <si>
    <t>Biegen</t>
  </si>
  <si>
    <t>Ausbrechen</t>
  </si>
  <si>
    <t>Aufheften</t>
  </si>
  <si>
    <t>Gipfeln</t>
  </si>
  <si>
    <t>Düngung</t>
  </si>
  <si>
    <t>Traubenernte</t>
  </si>
  <si>
    <t>Gewinn pro ha</t>
  </si>
  <si>
    <t>f. Sonstiges Material</t>
  </si>
  <si>
    <t xml:space="preserve">Varriable Kosten pro Liter </t>
  </si>
  <si>
    <t>g. Lesekosten Traubenerntemaschine</t>
  </si>
  <si>
    <t>h. Hagelversicherung</t>
  </si>
  <si>
    <t>Betriebswirtschaftliche Kennzahlen</t>
  </si>
  <si>
    <t>geteilt durch erzeugte Einheit (Liter/ ha)</t>
  </si>
  <si>
    <t>abzüglich Kapitalverzinsung pro ha</t>
  </si>
  <si>
    <t>abzüglich Fixe Kosten pro ha</t>
  </si>
  <si>
    <t>Summe der Kosten pro ha (kurzfristig)</t>
  </si>
  <si>
    <t>abzüglich Summe der Kosten pro ha</t>
  </si>
  <si>
    <r>
      <t xml:space="preserve"> 1. Erlös: </t>
    </r>
    <r>
      <rPr>
        <b/>
        <sz val="10"/>
        <rFont val="Arial"/>
        <family val="2"/>
      </rPr>
      <t>(Mehrwertsteuer beachten)</t>
    </r>
  </si>
  <si>
    <r>
      <t xml:space="preserve">Variable Kosten </t>
    </r>
    <r>
      <rPr>
        <b/>
        <sz val="12"/>
        <rFont val="Arial"/>
        <family val="2"/>
      </rPr>
      <t>Außenwirtschaft</t>
    </r>
  </si>
  <si>
    <r>
      <t xml:space="preserve">Variable Kosten </t>
    </r>
    <r>
      <rPr>
        <b/>
        <sz val="10"/>
        <rFont val="Arial"/>
        <family val="2"/>
      </rPr>
      <t>insgesamt pro ha</t>
    </r>
  </si>
  <si>
    <r>
      <t>Abschreibung</t>
    </r>
    <r>
      <rPr>
        <b/>
        <sz val="10"/>
        <rFont val="Arial"/>
        <family val="2"/>
      </rPr>
      <t xml:space="preserve"> pro Jahr und ha</t>
    </r>
  </si>
  <si>
    <r>
      <t xml:space="preserve">7. Arbeitsstunden </t>
    </r>
    <r>
      <rPr>
        <b/>
        <sz val="10"/>
        <rFont val="Arial"/>
        <family val="2"/>
      </rPr>
      <t>pro ha</t>
    </r>
  </si>
  <si>
    <r>
      <t xml:space="preserve">Variable Kosten </t>
    </r>
    <r>
      <rPr>
        <b/>
        <sz val="12"/>
        <rFont val="Arial"/>
        <family val="2"/>
      </rPr>
      <t>Kellerwirtschaft</t>
    </r>
  </si>
  <si>
    <t>3.1. Gebäudeabschreibungen (2% v. Neuwert)</t>
  </si>
  <si>
    <t>3.2. Maschinenabschreibungen (10% v.Neuwert)</t>
  </si>
  <si>
    <t xml:space="preserve">     (Keller/Kelterhaus 80.-- €/m3)</t>
  </si>
  <si>
    <t xml:space="preserve">     (Flaschenlager      120.-- €/m3)</t>
  </si>
  <si>
    <t xml:space="preserve">     (Probierraum         170.-- €/m3)</t>
  </si>
  <si>
    <t xml:space="preserve">     (Maschinenhalle      50.-- €/m3)</t>
  </si>
  <si>
    <t>a. Faßlager (ca. 0,50 €/L, AfA 5% v. Neuwert)</t>
  </si>
  <si>
    <t>b. Kellereimaschinen (5000.-- € - 50000 .-- €, 10% v. Neuw.)</t>
  </si>
  <si>
    <t xml:space="preserve">                                                     (€/ha)          </t>
  </si>
  <si>
    <t>b.Ausbau/Füllung                 (€/Liter)</t>
  </si>
  <si>
    <t xml:space="preserve">c.Ausstattung                        (€/Liter)   </t>
  </si>
  <si>
    <t xml:space="preserve">d. Vertrieb/Werbung             (€/Liter)                          </t>
  </si>
  <si>
    <t xml:space="preserve">5.5. Berufsverbände </t>
  </si>
  <si>
    <t xml:space="preserve">5.4. Betriebshaftpflicht </t>
  </si>
  <si>
    <t xml:space="preserve">5.3. Berufsgenossenschaft </t>
  </si>
  <si>
    <t xml:space="preserve">5. Allgemeine Betriebskosten </t>
  </si>
  <si>
    <t xml:space="preserve">    (wird berechnet)                    (€/ha)          </t>
  </si>
  <si>
    <t>Kurzfristige Preisuntergrenze (€/kg oder €/Liter)</t>
  </si>
  <si>
    <t>Preisuntergrenze (€/kg oder €/Liter))</t>
  </si>
  <si>
    <t>Preis pro Liter (2,50.- bis 7,50.- €)</t>
  </si>
  <si>
    <t>oder pro Kilogramm (0,5.- bis 2,00.- €)</t>
  </si>
  <si>
    <t>geteilt durch erzeugte Einheit (Liter oder kg / ha)</t>
  </si>
  <si>
    <t xml:space="preserve">a.Kelterung            (€/Liter)      </t>
  </si>
  <si>
    <t xml:space="preserve">bitte nur blaue Felder eintragen </t>
  </si>
  <si>
    <t>Lohn pro Stunde</t>
  </si>
  <si>
    <t>Summe der Arbeitsstunden pro Hektar</t>
  </si>
  <si>
    <t>Summe der vom Betrieb zu leistenden Arbeitsstunden pro Hektar</t>
  </si>
  <si>
    <t xml:space="preserve">     (50000 bis 200000.--€)</t>
  </si>
  <si>
    <t>Summe der vom Betrieb zu leistenden Arbeitsstunden im Betrieb</t>
  </si>
  <si>
    <t>Trauben abladen/mahlen</t>
  </si>
  <si>
    <t>Trauben aufschütten</t>
  </si>
  <si>
    <t>Trauben pressen 1000l</t>
  </si>
  <si>
    <t>Mosteinlagerung 1000l</t>
  </si>
  <si>
    <t>Gärführung</t>
  </si>
  <si>
    <t>Anreicherung</t>
  </si>
  <si>
    <t>Abstich</t>
  </si>
  <si>
    <t>Schönung</t>
  </si>
  <si>
    <t>Filtration grob</t>
  </si>
  <si>
    <t>Filtration EK</t>
  </si>
  <si>
    <t>Allgemeine Kellerarbeiten</t>
  </si>
  <si>
    <t>Summe</t>
  </si>
  <si>
    <t>Flaschen sortieren + reinigen</t>
  </si>
  <si>
    <t xml:space="preserve">Vor- und Nacharb. Füllung </t>
  </si>
  <si>
    <t>Füllung</t>
  </si>
  <si>
    <t>Lagerung</t>
  </si>
  <si>
    <t>Allgemeine Arbeiten</t>
  </si>
  <si>
    <t>Ausstattung</t>
  </si>
  <si>
    <t>Verkauf</t>
  </si>
  <si>
    <t>Außenwirtschaft</t>
  </si>
  <si>
    <t>Faßpflege</t>
  </si>
  <si>
    <t>Zugekaufte Arbeitsstunden pro Hektar</t>
  </si>
  <si>
    <t>Bewirtschaftete Fläche für die Sorte</t>
  </si>
  <si>
    <t>Kalkulationsdatum:</t>
  </si>
  <si>
    <t>Bruttolohn der eingesetzten Arbeit</t>
  </si>
  <si>
    <t>Sorte</t>
  </si>
  <si>
    <t>Vom Betrieb insgesamt bewirtschaftete Fläche in Hektar</t>
  </si>
  <si>
    <t>Weinbaufläche der Sorte in ha</t>
  </si>
  <si>
    <t>Summe der Arbeitsstunden pro Hektar für die Sorte</t>
  </si>
  <si>
    <t>Summe der Arbeitsstunden im Restbetrieb</t>
  </si>
  <si>
    <t>Restfläche in ha</t>
  </si>
  <si>
    <t>Summe der vom Betrieb zu leistenden Arbeitsstunden pro Hektar für die Sorte</t>
  </si>
  <si>
    <t>Kennzahlen für die Sorte</t>
  </si>
  <si>
    <t>Preisuntergrenze der Sorte (€/kg oder €/Liter))</t>
  </si>
  <si>
    <t>Bruttolohn der eingesetzten Arbeit der Sorte</t>
  </si>
  <si>
    <r>
      <t xml:space="preserve"> 1. Erlös der Sorte: </t>
    </r>
    <r>
      <rPr>
        <b/>
        <sz val="10"/>
        <rFont val="Arial"/>
        <family val="2"/>
      </rPr>
      <t>(Mehrwertsteuer beachten)</t>
    </r>
  </si>
  <si>
    <t>2. Variable Kosten der Sorte</t>
  </si>
  <si>
    <t>Summe der zugekauften Arbeitsstunden im Betrieb</t>
  </si>
  <si>
    <t>Summe der zugekauften Arbeitsstunden der Sorte</t>
  </si>
  <si>
    <t>4.3. Sozialabgaben für die Sorte</t>
  </si>
  <si>
    <r>
      <t>4. Sonstige Kosten</t>
    </r>
    <r>
      <rPr>
        <b/>
        <sz val="15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Werte aus Basistabelle errechnet, gegebenenfalls ändern!</t>
    </r>
  </si>
  <si>
    <t>Summe der benötigten Arbeitsstunden im Betrieb</t>
  </si>
  <si>
    <t>dividiert durch den gesamten Arbeitsbedarf pro ha</t>
  </si>
  <si>
    <t>Bruttolohn für vom Betrieb eingesetzten Arbeitsstunden</t>
  </si>
  <si>
    <t>Zugekaufte Arbeitsstunden der Sorte pro Hektar</t>
  </si>
  <si>
    <t>Hier werden die Kosten für den ganzen Betrieb eingetragen.</t>
  </si>
  <si>
    <t>dividiert durch die vom Betrieb zu leistenden Arbeitsstunden pro Hektar</t>
  </si>
  <si>
    <t>Kellerwirtschaft ( Arbeitszeit für die produzierte Menge pro ha)</t>
  </si>
  <si>
    <t>Ausbau  ( Arbeitszeit für die produzierte Menge pro ha)</t>
  </si>
  <si>
    <t>Marketing  ( Arbeitszeit für die produzierte Menge pro ha)</t>
  </si>
  <si>
    <t>multipliziert mit der bewirtschafteten Fläche</t>
  </si>
  <si>
    <t>multipliziert mit den bewirtschafteten Einzelflächen</t>
  </si>
  <si>
    <t>Um den Fremdlohn relativierter Gewinn pro Hektar</t>
  </si>
  <si>
    <t>4.2. Lohnzahlungen an Fremde</t>
  </si>
  <si>
    <t>4.2. Lohnzahlungen an Fremde für die Sorte</t>
  </si>
  <si>
    <t xml:space="preserve">bitte blaue und grüne Felder eintragen </t>
  </si>
  <si>
    <t>Bewirtschaftete Fläche in Hektar (nur Ertragsrebfläche)</t>
  </si>
  <si>
    <t>Verzinsung (2,0%)</t>
  </si>
  <si>
    <t>Gewinn/Verlust der Sorte pro ha</t>
  </si>
  <si>
    <t>Gewinn/Verlust der Sorte</t>
  </si>
  <si>
    <t>Gewinn/Verlust des Betriebes gesamt (siehe Basistabelle)</t>
  </si>
  <si>
    <t>Bruttolohn der eingesetzten Arbeit im Betrieb (siehe Basistabelle)</t>
  </si>
  <si>
    <t xml:space="preserve">Bruttolohn für die eingesetzten Betriebsarbeitsstunden für die Sorte </t>
  </si>
  <si>
    <t>Bruttolohn für die eingesetzten Betriebsarbeitsstunden im Betrieb (siehe Basistabelle)</t>
  </si>
  <si>
    <t>Gewinn/Verlust Betrieb</t>
  </si>
  <si>
    <t>Gewinn/Verlust pro ha</t>
  </si>
  <si>
    <t>Gewinn/Verlust pro Hektar</t>
  </si>
  <si>
    <t>Gewinn/verlust pro ha</t>
  </si>
  <si>
    <t>Gewinn/Verlust pro ha Weinbaubetrieb (siehe Basistabelle)</t>
  </si>
  <si>
    <t>h. Kosten für Lohnmaschineneinsatz</t>
  </si>
  <si>
    <t>i. Vielgefahrenversicherung/Hagelversicherung</t>
  </si>
  <si>
    <t>Ablegen der Drähte</t>
  </si>
  <si>
    <t>Vorschneiden</t>
  </si>
  <si>
    <t>Ausheben des Holzes</t>
  </si>
  <si>
    <t xml:space="preserve"> org. Düngung</t>
  </si>
  <si>
    <t>Drahtrahmenreparatur</t>
  </si>
  <si>
    <t>Rebholz häckseln</t>
  </si>
  <si>
    <t>Ansaat Begrünung</t>
  </si>
  <si>
    <t>Pflanzenschutz</t>
  </si>
  <si>
    <t>Mulchen/Laubschnitt und Scheibe</t>
  </si>
  <si>
    <t>Allgemeinarbeiten</t>
  </si>
  <si>
    <t xml:space="preserve">     (100000 bis 250000.--€)</t>
  </si>
  <si>
    <t>5.2. Grundsteuer</t>
  </si>
  <si>
    <t>5.8 Landwirtschaftlicher Kammerbeitrag</t>
  </si>
  <si>
    <t>5.9. Wirtschafswegebeitrag</t>
  </si>
  <si>
    <t>5.10 Wiederaufbaukasse</t>
  </si>
  <si>
    <t>5.6. Stabifond (67,--€ pro ha)</t>
  </si>
  <si>
    <t>5.11. Weinabsatzförderung (77.--€/ha)</t>
  </si>
  <si>
    <t>5.12. Sonst.Kosten</t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</si>
  <si>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color theme="0"/>
        <rFont val="Arial"/>
        <family val="2"/>
      </rPr>
      <t>(Tim Ochßner, Landratsamt Karlsruhe 01/2023)</t>
    </r>
  </si>
  <si>
    <r>
      <t>Abschreibung</t>
    </r>
    <r>
      <rPr>
        <b/>
        <sz val="10"/>
        <color theme="0"/>
        <rFont val="Arial"/>
        <family val="2"/>
      </rPr>
      <t xml:space="preserve"> pro Jahr und ha</t>
    </r>
  </si>
  <si>
    <r>
      <t xml:space="preserve">Variable Kosten </t>
    </r>
    <r>
      <rPr>
        <b/>
        <sz val="12"/>
        <color theme="0"/>
        <rFont val="Arial"/>
        <family val="2"/>
      </rPr>
      <t>Kellerwirtschaft</t>
    </r>
  </si>
  <si>
    <r>
      <t xml:space="preserve">Variable Kosten </t>
    </r>
    <r>
      <rPr>
        <b/>
        <sz val="10"/>
        <color theme="0"/>
        <rFont val="Arial"/>
        <family val="2"/>
      </rPr>
      <t>insgesamt pro ha</t>
    </r>
  </si>
  <si>
    <r>
      <t xml:space="preserve">Variable Kosten </t>
    </r>
    <r>
      <rPr>
        <b/>
        <sz val="12"/>
        <color theme="0"/>
        <rFont val="Arial"/>
        <family val="2"/>
      </rPr>
      <t>Außenwirtschaft</t>
    </r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</si>
  <si>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(Tim Ochßner, Landratsamt Karlsruhe 01/2023)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</si>
</sst>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0\ &quot;DM&quot;"/>
    <numFmt numFmtId="166" formatCode="#,##0\ &quot;DM&quot;"/>
    <numFmt numFmtId="167" formatCode="#,##0\ [$€-1]"/>
    <numFmt numFmtId="168" formatCode="#,##0.00\ [$€-1]"/>
    <numFmt numFmtId="169" formatCode="[$-407]d/\ mmm/\ yy;@"/>
  </numFmts>
  <fonts count="19" x14ac:knownFonts="1">
    <font>
      <sz val="10"/>
      <name val="Courier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5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5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97">
    <xf numFmtId="164" fontId="0" fillId="0" borderId="0" xfId="0"/>
    <xf numFmtId="164" fontId="1" fillId="2" borderId="1" xfId="0" applyFont="1" applyFill="1" applyBorder="1" applyAlignment="1">
      <alignment horizontal="left" vertical="center"/>
    </xf>
    <xf numFmtId="164" fontId="2" fillId="0" borderId="0" xfId="0" applyFont="1" applyAlignment="1">
      <alignment vertical="center"/>
    </xf>
    <xf numFmtId="164" fontId="3" fillId="0" borderId="2" xfId="0" applyFont="1" applyBorder="1" applyAlignment="1">
      <alignment horizontal="left" vertical="center"/>
    </xf>
    <xf numFmtId="164" fontId="3" fillId="0" borderId="3" xfId="0" applyFont="1" applyBorder="1" applyAlignment="1">
      <alignment horizontal="left" vertical="center"/>
    </xf>
    <xf numFmtId="164" fontId="3" fillId="2" borderId="2" xfId="0" applyFont="1" applyFill="1" applyBorder="1" applyAlignment="1">
      <alignment horizontal="left" vertical="center"/>
    </xf>
    <xf numFmtId="164" fontId="4" fillId="3" borderId="5" xfId="0" applyFont="1" applyFill="1" applyBorder="1" applyAlignment="1">
      <alignment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2" borderId="6" xfId="0" applyFont="1" applyFill="1" applyBorder="1" applyAlignment="1">
      <alignment vertical="center"/>
    </xf>
    <xf numFmtId="164" fontId="5" fillId="2" borderId="0" xfId="0" applyFont="1" applyFill="1" applyAlignment="1">
      <alignment vertical="center"/>
    </xf>
    <xf numFmtId="164" fontId="5" fillId="4" borderId="0" xfId="0" applyFont="1" applyFill="1" applyAlignment="1">
      <alignment vertical="center"/>
    </xf>
    <xf numFmtId="164" fontId="2" fillId="0" borderId="7" xfId="0" applyFont="1" applyBorder="1" applyAlignment="1">
      <alignment horizontal="left" vertical="center"/>
    </xf>
    <xf numFmtId="164" fontId="2" fillId="0" borderId="7" xfId="0" applyFont="1" applyBorder="1" applyAlignment="1">
      <alignment vertical="center"/>
    </xf>
    <xf numFmtId="164" fontId="2" fillId="5" borderId="0" xfId="0" applyFont="1" applyFill="1" applyAlignment="1">
      <alignment horizontal="left" vertical="center"/>
    </xf>
    <xf numFmtId="164" fontId="2" fillId="5" borderId="0" xfId="0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6" borderId="0" xfId="0" applyFont="1" applyFill="1" applyAlignment="1">
      <alignment horizontal="left" vertical="center"/>
    </xf>
    <xf numFmtId="2" fontId="2" fillId="6" borderId="0" xfId="0" applyNumberFormat="1" applyFont="1" applyFill="1" applyAlignment="1">
      <alignment vertical="center"/>
    </xf>
    <xf numFmtId="164" fontId="3" fillId="0" borderId="1" xfId="0" applyFont="1" applyBorder="1" applyAlignment="1">
      <alignment horizontal="left" vertical="center"/>
    </xf>
    <xf numFmtId="164" fontId="3" fillId="4" borderId="1" xfId="0" applyFont="1" applyFill="1" applyBorder="1" applyAlignment="1">
      <alignment horizontal="left" vertical="center"/>
    </xf>
    <xf numFmtId="164" fontId="3" fillId="2" borderId="6" xfId="0" applyFont="1" applyFill="1" applyBorder="1" applyAlignment="1">
      <alignment vertical="center"/>
    </xf>
    <xf numFmtId="164" fontId="3" fillId="0" borderId="6" xfId="0" applyFont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4" fontId="2" fillId="2" borderId="2" xfId="0" applyFont="1" applyFill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4" fontId="2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4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7" fontId="2" fillId="5" borderId="0" xfId="0" applyNumberFormat="1" applyFont="1" applyFill="1" applyAlignment="1">
      <alignment vertical="center"/>
    </xf>
    <xf numFmtId="167" fontId="3" fillId="0" borderId="8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68" fontId="3" fillId="0" borderId="2" xfId="0" applyNumberFormat="1" applyFont="1" applyBorder="1" applyAlignment="1">
      <alignment vertical="center"/>
    </xf>
    <xf numFmtId="168" fontId="3" fillId="2" borderId="2" xfId="0" applyNumberFormat="1" applyFont="1" applyFill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7" borderId="2" xfId="0" applyFont="1" applyFill="1" applyBorder="1" applyAlignment="1" applyProtection="1">
      <alignment vertical="center"/>
      <protection locked="0"/>
    </xf>
    <xf numFmtId="164" fontId="2" fillId="4" borderId="0" xfId="0" applyFont="1" applyFill="1" applyAlignment="1">
      <alignment vertical="center"/>
    </xf>
    <xf numFmtId="167" fontId="2" fillId="7" borderId="2" xfId="0" applyNumberFormat="1" applyFont="1" applyFill="1" applyBorder="1" applyAlignment="1" applyProtection="1">
      <alignment vertical="center"/>
      <protection locked="0"/>
    </xf>
    <xf numFmtId="2" fontId="2" fillId="6" borderId="2" xfId="0" applyNumberFormat="1" applyFont="1" applyFill="1" applyBorder="1" applyAlignment="1">
      <alignment vertical="center"/>
    </xf>
    <xf numFmtId="168" fontId="2" fillId="7" borderId="2" xfId="0" applyNumberFormat="1" applyFont="1" applyFill="1" applyBorder="1" applyAlignment="1" applyProtection="1">
      <alignment vertical="center"/>
      <protection locked="0"/>
    </xf>
    <xf numFmtId="168" fontId="2" fillId="0" borderId="2" xfId="0" applyNumberFormat="1" applyFont="1" applyBorder="1" applyAlignment="1">
      <alignment vertical="center"/>
    </xf>
    <xf numFmtId="164" fontId="7" fillId="2" borderId="2" xfId="0" applyFont="1" applyFill="1" applyBorder="1"/>
    <xf numFmtId="164" fontId="8" fillId="0" borderId="2" xfId="0" applyFont="1" applyBorder="1"/>
    <xf numFmtId="164" fontId="3" fillId="0" borderId="2" xfId="0" applyFont="1" applyBorder="1"/>
    <xf numFmtId="164" fontId="3" fillId="0" borderId="0" xfId="0" applyFont="1" applyAlignment="1" applyProtection="1">
      <alignment vertical="center"/>
      <protection locked="0"/>
    </xf>
    <xf numFmtId="3" fontId="2" fillId="7" borderId="2" xfId="0" applyNumberFormat="1" applyFont="1" applyFill="1" applyBorder="1" applyAlignment="1" applyProtection="1">
      <alignment vertical="center"/>
      <protection locked="0"/>
    </xf>
    <xf numFmtId="164" fontId="3" fillId="5" borderId="2" xfId="0" applyFont="1" applyFill="1" applyBorder="1" applyAlignment="1">
      <alignment horizontal="left" vertical="center"/>
    </xf>
    <xf numFmtId="168" fontId="3" fillId="5" borderId="2" xfId="0" applyNumberFormat="1" applyFont="1" applyFill="1" applyBorder="1" applyAlignment="1">
      <alignment vertical="center"/>
    </xf>
    <xf numFmtId="2" fontId="2" fillId="6" borderId="2" xfId="0" applyNumberFormat="1" applyFont="1" applyFill="1" applyBorder="1" applyAlignment="1" applyProtection="1">
      <alignment vertical="center"/>
      <protection locked="0"/>
    </xf>
    <xf numFmtId="168" fontId="9" fillId="7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Border="1" applyAlignment="1">
      <alignment vertical="center"/>
    </xf>
    <xf numFmtId="164" fontId="1" fillId="3" borderId="1" xfId="0" applyFont="1" applyFill="1" applyBorder="1" applyAlignment="1">
      <alignment horizontal="left" vertical="center"/>
    </xf>
    <xf numFmtId="165" fontId="1" fillId="3" borderId="2" xfId="0" applyNumberFormat="1" applyFont="1" applyFill="1" applyBorder="1" applyAlignment="1">
      <alignment vertical="center"/>
    </xf>
    <xf numFmtId="164" fontId="2" fillId="3" borderId="0" xfId="0" applyFont="1" applyFill="1" applyAlignment="1">
      <alignment vertical="center"/>
    </xf>
    <xf numFmtId="164" fontId="2" fillId="3" borderId="2" xfId="0" applyFont="1" applyFill="1" applyBorder="1" applyAlignment="1">
      <alignment vertical="center"/>
    </xf>
    <xf numFmtId="164" fontId="3" fillId="3" borderId="4" xfId="0" applyFont="1" applyFill="1" applyBorder="1" applyAlignment="1">
      <alignment horizontal="left" vertical="center"/>
    </xf>
    <xf numFmtId="168" fontId="3" fillId="3" borderId="2" xfId="0" applyNumberFormat="1" applyFont="1" applyFill="1" applyBorder="1" applyAlignment="1">
      <alignment vertical="center"/>
    </xf>
    <xf numFmtId="164" fontId="3" fillId="3" borderId="2" xfId="0" applyFont="1" applyFill="1" applyBorder="1" applyAlignment="1">
      <alignment horizontal="left" vertical="center"/>
    </xf>
    <xf numFmtId="164" fontId="3" fillId="6" borderId="2" xfId="0" applyFont="1" applyFill="1" applyBorder="1" applyAlignment="1">
      <alignment horizontal="left" vertical="center"/>
    </xf>
    <xf numFmtId="164" fontId="2" fillId="6" borderId="0" xfId="0" applyFont="1" applyFill="1" applyAlignment="1">
      <alignment vertical="center"/>
    </xf>
    <xf numFmtId="169" fontId="2" fillId="7" borderId="2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1" fontId="3" fillId="4" borderId="6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64" fontId="12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3" fillId="6" borderId="2" xfId="0" applyNumberFormat="1" applyFont="1" applyFill="1" applyBorder="1" applyAlignment="1">
      <alignment vertical="center"/>
    </xf>
    <xf numFmtId="164" fontId="2" fillId="0" borderId="2" xfId="0" applyFont="1" applyBorder="1" applyAlignment="1">
      <alignment horizontal="left" vertical="center"/>
    </xf>
    <xf numFmtId="164" fontId="1" fillId="2" borderId="2" xfId="0" applyFont="1" applyFill="1" applyBorder="1" applyAlignment="1">
      <alignment horizontal="left" vertical="center"/>
    </xf>
    <xf numFmtId="164" fontId="2" fillId="5" borderId="2" xfId="0" applyFont="1" applyFill="1" applyBorder="1" applyAlignment="1">
      <alignment horizontal="left" vertical="center"/>
    </xf>
    <xf numFmtId="164" fontId="2" fillId="5" borderId="2" xfId="0" applyFont="1" applyFill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4" fontId="12" fillId="0" borderId="2" xfId="0" applyFont="1" applyBorder="1" applyAlignment="1">
      <alignment vertical="center"/>
    </xf>
    <xf numFmtId="167" fontId="2" fillId="5" borderId="2" xfId="0" applyNumberFormat="1" applyFont="1" applyFill="1" applyBorder="1" applyAlignment="1">
      <alignment vertical="center"/>
    </xf>
    <xf numFmtId="164" fontId="2" fillId="6" borderId="2" xfId="0" applyFont="1" applyFill="1" applyBorder="1" applyAlignment="1">
      <alignment horizontal="left" vertical="center"/>
    </xf>
    <xf numFmtId="167" fontId="3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67" fontId="16" fillId="8" borderId="2" xfId="0" applyNumberFormat="1" applyFont="1" applyFill="1" applyBorder="1" applyAlignment="1">
      <alignment vertical="center"/>
    </xf>
    <xf numFmtId="164" fontId="5" fillId="0" borderId="2" xfId="0" applyFont="1" applyBorder="1" applyAlignment="1">
      <alignment vertical="center"/>
    </xf>
    <xf numFmtId="164" fontId="1" fillId="9" borderId="2" xfId="0" applyFont="1" applyFill="1" applyBorder="1" applyAlignment="1">
      <alignment horizontal="left" vertical="center"/>
    </xf>
    <xf numFmtId="164" fontId="1" fillId="9" borderId="2" xfId="0" applyFont="1" applyFill="1" applyBorder="1" applyAlignment="1">
      <alignment vertical="center"/>
    </xf>
    <xf numFmtId="164" fontId="3" fillId="9" borderId="2" xfId="0" applyFont="1" applyFill="1" applyBorder="1" applyAlignment="1">
      <alignment vertical="center"/>
    </xf>
    <xf numFmtId="164" fontId="17" fillId="4" borderId="1" xfId="0" applyFont="1" applyFill="1" applyBorder="1" applyAlignment="1">
      <alignment horizontal="left" vertical="center"/>
    </xf>
    <xf numFmtId="167" fontId="16" fillId="4" borderId="8" xfId="0" applyNumberFormat="1" applyFont="1" applyFill="1" applyBorder="1" applyAlignment="1">
      <alignment vertical="center"/>
    </xf>
    <xf numFmtId="164" fontId="16" fillId="4" borderId="1" xfId="0" applyFont="1" applyFill="1" applyBorder="1" applyAlignment="1">
      <alignment horizontal="left" vertical="center"/>
    </xf>
    <xf numFmtId="167" fontId="16" fillId="10" borderId="2" xfId="0" applyNumberFormat="1" applyFont="1" applyFill="1" applyBorder="1" applyAlignment="1">
      <alignment vertical="center"/>
    </xf>
    <xf numFmtId="4" fontId="2" fillId="7" borderId="2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18" transitionEvaluation="1"/>
  <dimension ref="A1:IV251"/>
  <sheetViews>
    <sheetView topLeftCell="A218" zoomScaleNormal="100" zoomScaleSheetLayoutView="120" workbookViewId="0">
      <selection activeCell="B167" sqref="B167"/>
    </sheetView>
  </sheetViews>
  <sheetFormatPr baseColWidth="10" defaultColWidth="12" defaultRowHeight="12.75" x14ac:dyDescent="0.15"/>
  <cols>
    <col min="1" max="1" width="64.5" style="27" customWidth="1"/>
    <col min="2" max="2" width="25.875" style="27" customWidth="1"/>
    <col min="3" max="5" width="10.25" style="27" customWidth="1"/>
    <col min="6" max="16384" width="12" style="27"/>
  </cols>
  <sheetData>
    <row r="1" spans="1:2" ht="19.5" x14ac:dyDescent="0.15">
      <c r="A1" s="95" t="s">
        <v>192</v>
      </c>
      <c r="B1" s="95"/>
    </row>
    <row r="2" spans="1:2" s="30" customFormat="1" x14ac:dyDescent="0.15">
      <c r="A2" s="3" t="s">
        <v>0</v>
      </c>
      <c r="B2" s="41"/>
    </row>
    <row r="3" spans="1:2" x14ac:dyDescent="0.15">
      <c r="A3" s="75" t="s">
        <v>126</v>
      </c>
      <c r="B3" s="66"/>
    </row>
    <row r="4" spans="1:2" s="88" customFormat="1" ht="19.5" x14ac:dyDescent="0.15">
      <c r="A4" s="89" t="s">
        <v>68</v>
      </c>
      <c r="B4" s="90"/>
    </row>
    <row r="5" spans="1:2" x14ac:dyDescent="0.15">
      <c r="B5" s="27" t="s">
        <v>97</v>
      </c>
    </row>
    <row r="6" spans="1:2" x14ac:dyDescent="0.15">
      <c r="A6" s="75" t="s">
        <v>93</v>
      </c>
      <c r="B6" s="45">
        <v>0</v>
      </c>
    </row>
    <row r="7" spans="1:2" x14ac:dyDescent="0.15">
      <c r="A7" s="75" t="s">
        <v>94</v>
      </c>
      <c r="B7" s="45">
        <v>0</v>
      </c>
    </row>
    <row r="8" spans="1:2" x14ac:dyDescent="0.15">
      <c r="A8" s="75" t="s">
        <v>2</v>
      </c>
      <c r="B8" s="41">
        <v>0</v>
      </c>
    </row>
    <row r="9" spans="1:2" x14ac:dyDescent="0.15">
      <c r="A9" s="75" t="s">
        <v>3</v>
      </c>
      <c r="B9" s="41">
        <v>1</v>
      </c>
    </row>
    <row r="10" spans="1:2" x14ac:dyDescent="0.15">
      <c r="A10" s="27" t="s">
        <v>159</v>
      </c>
      <c r="B10" s="54">
        <v>1</v>
      </c>
    </row>
    <row r="12" spans="1:2" ht="19.5" x14ac:dyDescent="0.15">
      <c r="A12" s="87" t="s">
        <v>4</v>
      </c>
      <c r="B12" s="87">
        <f>(B6+B7)*(B8+B9)</f>
        <v>0</v>
      </c>
    </row>
    <row r="13" spans="1:2" x14ac:dyDescent="0.15">
      <c r="A13" s="75"/>
    </row>
    <row r="14" spans="1:2" s="88" customFormat="1" ht="19.5" x14ac:dyDescent="0.15">
      <c r="A14" s="89" t="s">
        <v>5</v>
      </c>
      <c r="B14" s="90"/>
    </row>
    <row r="16" spans="1:2" x14ac:dyDescent="0.15">
      <c r="A16" s="77" t="s">
        <v>6</v>
      </c>
      <c r="B16" s="78"/>
    </row>
    <row r="17" spans="1:2" x14ac:dyDescent="0.15">
      <c r="B17" s="27" t="s">
        <v>97</v>
      </c>
    </row>
    <row r="18" spans="1:2" x14ac:dyDescent="0.15">
      <c r="A18" s="75" t="s">
        <v>7</v>
      </c>
      <c r="B18" s="43">
        <v>0</v>
      </c>
    </row>
    <row r="19" spans="1:2" x14ac:dyDescent="0.15">
      <c r="A19" s="75" t="s">
        <v>8</v>
      </c>
      <c r="B19" s="43">
        <v>0</v>
      </c>
    </row>
    <row r="20" spans="1:2" x14ac:dyDescent="0.15">
      <c r="A20" s="75" t="s">
        <v>9</v>
      </c>
      <c r="B20" s="43">
        <v>0</v>
      </c>
    </row>
    <row r="21" spans="1:2" x14ac:dyDescent="0.15">
      <c r="A21" s="75" t="s">
        <v>10</v>
      </c>
      <c r="B21" s="43">
        <v>0</v>
      </c>
    </row>
    <row r="22" spans="1:2" x14ac:dyDescent="0.15">
      <c r="A22" s="75" t="s">
        <v>11</v>
      </c>
      <c r="B22" s="43">
        <v>0</v>
      </c>
    </row>
    <row r="23" spans="1:2" x14ac:dyDescent="0.15">
      <c r="A23" s="75" t="s">
        <v>58</v>
      </c>
      <c r="B23" s="43">
        <v>0</v>
      </c>
    </row>
    <row r="24" spans="1:2" x14ac:dyDescent="0.15">
      <c r="A24" s="75" t="s">
        <v>60</v>
      </c>
      <c r="B24" s="43">
        <v>0</v>
      </c>
    </row>
    <row r="25" spans="1:2" x14ac:dyDescent="0.15">
      <c r="A25" s="75" t="s">
        <v>172</v>
      </c>
      <c r="B25" s="43">
        <v>0</v>
      </c>
    </row>
    <row r="26" spans="1:2" x14ac:dyDescent="0.15">
      <c r="A26" s="75" t="s">
        <v>173</v>
      </c>
      <c r="B26" s="43">
        <v>0</v>
      </c>
    </row>
    <row r="27" spans="1:2" x14ac:dyDescent="0.15">
      <c r="B27" s="79"/>
    </row>
    <row r="28" spans="1:2" ht="19.5" x14ac:dyDescent="0.15">
      <c r="A28" s="87" t="s">
        <v>69</v>
      </c>
      <c r="B28" s="87">
        <f>SUM(B18:B27)</f>
        <v>0</v>
      </c>
    </row>
    <row r="29" spans="1:2" x14ac:dyDescent="0.15">
      <c r="A29" s="75"/>
    </row>
    <row r="30" spans="1:2" x14ac:dyDescent="0.15">
      <c r="A30" s="77" t="s">
        <v>12</v>
      </c>
      <c r="B30" s="78"/>
    </row>
    <row r="31" spans="1:2" x14ac:dyDescent="0.15">
      <c r="B31" s="27" t="s">
        <v>97</v>
      </c>
    </row>
    <row r="32" spans="1:2" x14ac:dyDescent="0.15">
      <c r="A32" s="75" t="s">
        <v>96</v>
      </c>
      <c r="B32" s="45">
        <v>0</v>
      </c>
    </row>
    <row r="33" spans="1:2" x14ac:dyDescent="0.15">
      <c r="A33" s="75" t="s">
        <v>90</v>
      </c>
      <c r="B33" s="46">
        <f>B32*B8</f>
        <v>0</v>
      </c>
    </row>
    <row r="34" spans="1:2" x14ac:dyDescent="0.15">
      <c r="A34" s="75" t="s">
        <v>83</v>
      </c>
      <c r="B34" s="45">
        <v>0</v>
      </c>
    </row>
    <row r="35" spans="1:2" x14ac:dyDescent="0.15">
      <c r="A35" s="75" t="s">
        <v>82</v>
      </c>
      <c r="B35" s="46">
        <f>B34*B8</f>
        <v>0</v>
      </c>
    </row>
    <row r="36" spans="1:2" x14ac:dyDescent="0.15">
      <c r="A36" s="75" t="s">
        <v>84</v>
      </c>
      <c r="B36" s="45">
        <v>0</v>
      </c>
    </row>
    <row r="37" spans="1:2" x14ac:dyDescent="0.15">
      <c r="A37" s="75" t="s">
        <v>82</v>
      </c>
      <c r="B37" s="46">
        <f>B36*B8</f>
        <v>0</v>
      </c>
    </row>
    <row r="38" spans="1:2" x14ac:dyDescent="0.15">
      <c r="A38" s="75" t="s">
        <v>85</v>
      </c>
      <c r="B38" s="45">
        <v>0</v>
      </c>
    </row>
    <row r="39" spans="1:2" x14ac:dyDescent="0.15">
      <c r="A39" s="75" t="s">
        <v>82</v>
      </c>
      <c r="B39" s="46">
        <f>B38*B8</f>
        <v>0</v>
      </c>
    </row>
    <row r="40" spans="1:2" x14ac:dyDescent="0.15">
      <c r="B40" s="46"/>
    </row>
    <row r="41" spans="1:2" x14ac:dyDescent="0.15">
      <c r="A41" s="75" t="s">
        <v>59</v>
      </c>
      <c r="B41" s="46">
        <f>B32+B34+B36+B38</f>
        <v>0</v>
      </c>
    </row>
    <row r="43" spans="1:2" ht="19.5" x14ac:dyDescent="0.15">
      <c r="A43" s="87" t="s">
        <v>73</v>
      </c>
      <c r="B43" s="87">
        <f>B33+B35+B37+B39</f>
        <v>0</v>
      </c>
    </row>
    <row r="44" spans="1:2" ht="19.5" x14ac:dyDescent="0.15">
      <c r="A44" s="87" t="s">
        <v>70</v>
      </c>
      <c r="B44" s="87">
        <f>B43+B28</f>
        <v>0</v>
      </c>
    </row>
    <row r="46" spans="1:2" x14ac:dyDescent="0.15">
      <c r="A46" s="75" t="s">
        <v>13</v>
      </c>
    </row>
    <row r="48" spans="1:2" x14ac:dyDescent="0.15">
      <c r="A48" s="75" t="s">
        <v>14</v>
      </c>
      <c r="B48" s="80"/>
    </row>
    <row r="49" spans="1:2" x14ac:dyDescent="0.15">
      <c r="B49" s="79"/>
    </row>
    <row r="50" spans="1:2" ht="19.5" x14ac:dyDescent="0.15">
      <c r="A50" s="87" t="s">
        <v>16</v>
      </c>
      <c r="B50" s="87">
        <f>B12-B44</f>
        <v>0</v>
      </c>
    </row>
    <row r="51" spans="1:2" x14ac:dyDescent="0.15">
      <c r="A51" s="75"/>
    </row>
    <row r="52" spans="1:2" x14ac:dyDescent="0.15">
      <c r="A52" s="75"/>
    </row>
    <row r="53" spans="1:2" x14ac:dyDescent="0.15">
      <c r="A53" s="75"/>
    </row>
    <row r="54" spans="1:2" x14ac:dyDescent="0.15">
      <c r="A54" s="75"/>
    </row>
    <row r="55" spans="1:2" s="88" customFormat="1" ht="19.5" x14ac:dyDescent="0.15">
      <c r="A55" s="89" t="s">
        <v>17</v>
      </c>
      <c r="B55" s="90"/>
    </row>
    <row r="56" spans="1:2" x14ac:dyDescent="0.15">
      <c r="A56" s="81" t="s">
        <v>148</v>
      </c>
      <c r="B56" s="27" t="s">
        <v>97</v>
      </c>
    </row>
    <row r="57" spans="1:2" x14ac:dyDescent="0.15">
      <c r="A57" s="77" t="s">
        <v>74</v>
      </c>
      <c r="B57" s="82">
        <f>MMULT(B59,0.02)</f>
        <v>0</v>
      </c>
    </row>
    <row r="58" spans="1:2" x14ac:dyDescent="0.15">
      <c r="A58" s="75" t="s">
        <v>76</v>
      </c>
    </row>
    <row r="59" spans="1:2" x14ac:dyDescent="0.15">
      <c r="A59" s="75" t="s">
        <v>77</v>
      </c>
      <c r="B59" s="41">
        <v>0</v>
      </c>
    </row>
    <row r="60" spans="1:2" x14ac:dyDescent="0.15">
      <c r="A60" s="75" t="s">
        <v>78</v>
      </c>
    </row>
    <row r="61" spans="1:2" x14ac:dyDescent="0.15">
      <c r="A61" s="75" t="s">
        <v>79</v>
      </c>
    </row>
    <row r="63" spans="1:2" x14ac:dyDescent="0.15">
      <c r="A63" s="77" t="s">
        <v>75</v>
      </c>
      <c r="B63" s="82">
        <f>MMULT(B65,0.1)</f>
        <v>0</v>
      </c>
    </row>
    <row r="64" spans="1:2" x14ac:dyDescent="0.15">
      <c r="A64" s="75" t="s">
        <v>184</v>
      </c>
    </row>
    <row r="65" spans="1:2" x14ac:dyDescent="0.15">
      <c r="B65" s="41">
        <v>0</v>
      </c>
    </row>
    <row r="66" spans="1:2" s="78" customFormat="1" hidden="1" x14ac:dyDescent="0.15">
      <c r="A66" s="77" t="s">
        <v>18</v>
      </c>
      <c r="B66" s="27"/>
    </row>
    <row r="67" spans="1:2" hidden="1" x14ac:dyDescent="0.15"/>
    <row r="68" spans="1:2" hidden="1" x14ac:dyDescent="0.15">
      <c r="A68" s="77" t="s">
        <v>80</v>
      </c>
      <c r="B68" s="82">
        <f>MMULT(B69,0.05)</f>
        <v>0</v>
      </c>
    </row>
    <row r="69" spans="1:2" hidden="1" x14ac:dyDescent="0.15">
      <c r="A69" s="75"/>
      <c r="B69" s="41">
        <v>0</v>
      </c>
    </row>
    <row r="70" spans="1:2" hidden="1" x14ac:dyDescent="0.15">
      <c r="A70" s="77" t="s">
        <v>81</v>
      </c>
      <c r="B70" s="82">
        <f>MMULT(B71,0.1)</f>
        <v>0</v>
      </c>
    </row>
    <row r="71" spans="1:2" hidden="1" x14ac:dyDescent="0.15">
      <c r="A71" s="75" t="s">
        <v>15</v>
      </c>
      <c r="B71" s="41">
        <v>0</v>
      </c>
    </row>
    <row r="72" spans="1:2" hidden="1" x14ac:dyDescent="0.15"/>
    <row r="73" spans="1:2" x14ac:dyDescent="0.15">
      <c r="A73" s="75" t="s">
        <v>19</v>
      </c>
      <c r="B73" s="80">
        <f>SUM(B70+B68+B63+B57)</f>
        <v>0</v>
      </c>
    </row>
    <row r="75" spans="1:2" x14ac:dyDescent="0.15">
      <c r="A75" s="83" t="s">
        <v>20</v>
      </c>
      <c r="B75" s="44">
        <f>B10</f>
        <v>1</v>
      </c>
    </row>
    <row r="77" spans="1:2" ht="19.5" x14ac:dyDescent="0.15">
      <c r="A77" s="87" t="s">
        <v>71</v>
      </c>
      <c r="B77" s="87">
        <f>B73/B75</f>
        <v>0</v>
      </c>
    </row>
    <row r="79" spans="1:2" s="88" customFormat="1" ht="19.5" x14ac:dyDescent="0.15">
      <c r="A79" s="89" t="s">
        <v>21</v>
      </c>
      <c r="B79" s="90"/>
    </row>
    <row r="80" spans="1:2" x14ac:dyDescent="0.15">
      <c r="A80" s="81" t="s">
        <v>148</v>
      </c>
    </row>
    <row r="81" spans="1:2" x14ac:dyDescent="0.15">
      <c r="A81" s="75" t="s">
        <v>22</v>
      </c>
      <c r="B81" s="43">
        <v>0</v>
      </c>
    </row>
    <row r="82" spans="1:2" x14ac:dyDescent="0.15">
      <c r="A82" s="75" t="s">
        <v>156</v>
      </c>
      <c r="B82" s="43">
        <v>0</v>
      </c>
    </row>
    <row r="83" spans="1:2" x14ac:dyDescent="0.15">
      <c r="A83" s="75" t="s">
        <v>23</v>
      </c>
      <c r="B83" s="43">
        <v>0</v>
      </c>
    </row>
    <row r="84" spans="1:2" x14ac:dyDescent="0.15">
      <c r="A84" s="75" t="s">
        <v>24</v>
      </c>
      <c r="B84" s="43">
        <v>0</v>
      </c>
    </row>
    <row r="85" spans="1:2" x14ac:dyDescent="0.15">
      <c r="B85" s="79"/>
    </row>
    <row r="86" spans="1:2" x14ac:dyDescent="0.15">
      <c r="A86" s="3" t="s">
        <v>25</v>
      </c>
      <c r="B86" s="84">
        <f>SUM(B81:B85)</f>
        <v>0</v>
      </c>
    </row>
    <row r="87" spans="1:2" x14ac:dyDescent="0.15">
      <c r="A87" s="27" t="s">
        <v>98</v>
      </c>
      <c r="B87" s="96">
        <v>14.3</v>
      </c>
    </row>
    <row r="88" spans="1:2" x14ac:dyDescent="0.15">
      <c r="A88" s="27" t="s">
        <v>26</v>
      </c>
      <c r="B88" s="85">
        <f>B82/B87</f>
        <v>0</v>
      </c>
    </row>
    <row r="89" spans="1:2" x14ac:dyDescent="0.15">
      <c r="A89" s="83" t="s">
        <v>20</v>
      </c>
      <c r="B89" s="44">
        <f>B10</f>
        <v>1</v>
      </c>
    </row>
    <row r="91" spans="1:2" ht="19.5" x14ac:dyDescent="0.15">
      <c r="A91" s="87" t="s">
        <v>27</v>
      </c>
      <c r="B91" s="87">
        <f>B86/B89</f>
        <v>0</v>
      </c>
    </row>
    <row r="92" spans="1:2" x14ac:dyDescent="0.15">
      <c r="A92" s="75"/>
    </row>
    <row r="93" spans="1:2" s="88" customFormat="1" ht="19.5" x14ac:dyDescent="0.15">
      <c r="A93" s="89" t="s">
        <v>89</v>
      </c>
      <c r="B93" s="90"/>
    </row>
    <row r="94" spans="1:2" x14ac:dyDescent="0.15">
      <c r="A94" s="81" t="s">
        <v>148</v>
      </c>
      <c r="B94" s="27" t="s">
        <v>97</v>
      </c>
    </row>
    <row r="95" spans="1:2" x14ac:dyDescent="0.15">
      <c r="A95" s="75" t="s">
        <v>28</v>
      </c>
      <c r="B95" s="43">
        <v>0</v>
      </c>
    </row>
    <row r="96" spans="1:2" x14ac:dyDescent="0.15">
      <c r="B96" s="79"/>
    </row>
    <row r="97" spans="1:2" x14ac:dyDescent="0.15">
      <c r="A97" s="75" t="s">
        <v>185</v>
      </c>
      <c r="B97" s="43">
        <v>0</v>
      </c>
    </row>
    <row r="98" spans="1:2" x14ac:dyDescent="0.15">
      <c r="B98" s="79"/>
    </row>
    <row r="99" spans="1:2" x14ac:dyDescent="0.15">
      <c r="A99" s="75" t="s">
        <v>88</v>
      </c>
      <c r="B99" s="43">
        <v>0</v>
      </c>
    </row>
    <row r="100" spans="1:2" x14ac:dyDescent="0.15">
      <c r="B100" s="79"/>
    </row>
    <row r="101" spans="1:2" x14ac:dyDescent="0.15">
      <c r="A101" s="75" t="s">
        <v>87</v>
      </c>
      <c r="B101" s="43">
        <v>0</v>
      </c>
    </row>
    <row r="102" spans="1:2" x14ac:dyDescent="0.15">
      <c r="B102" s="79"/>
    </row>
    <row r="103" spans="1:2" x14ac:dyDescent="0.15">
      <c r="A103" s="75" t="s">
        <v>86</v>
      </c>
      <c r="B103" s="43">
        <v>0</v>
      </c>
    </row>
    <row r="104" spans="1:2" x14ac:dyDescent="0.15">
      <c r="B104" s="79"/>
    </row>
    <row r="105" spans="1:2" x14ac:dyDescent="0.15">
      <c r="A105" s="75" t="s">
        <v>189</v>
      </c>
      <c r="B105" s="43">
        <v>0</v>
      </c>
    </row>
    <row r="106" spans="1:2" x14ac:dyDescent="0.15">
      <c r="A106" s="75"/>
      <c r="B106" s="79"/>
    </row>
    <row r="107" spans="1:2" x14ac:dyDescent="0.15">
      <c r="A107" s="75" t="s">
        <v>29</v>
      </c>
      <c r="B107" s="43">
        <v>0</v>
      </c>
    </row>
    <row r="108" spans="1:2" x14ac:dyDescent="0.15">
      <c r="B108" s="79"/>
    </row>
    <row r="109" spans="1:2" x14ac:dyDescent="0.15">
      <c r="A109" s="75" t="s">
        <v>186</v>
      </c>
      <c r="B109" s="43">
        <v>0</v>
      </c>
    </row>
    <row r="110" spans="1:2" x14ac:dyDescent="0.15">
      <c r="B110" s="79"/>
    </row>
    <row r="111" spans="1:2" x14ac:dyDescent="0.15">
      <c r="A111" s="75" t="s">
        <v>187</v>
      </c>
      <c r="B111" s="43">
        <v>0</v>
      </c>
    </row>
    <row r="112" spans="1:2" x14ac:dyDescent="0.15">
      <c r="B112" s="79"/>
    </row>
    <row r="113" spans="1:2" x14ac:dyDescent="0.15">
      <c r="A113" s="75" t="s">
        <v>188</v>
      </c>
      <c r="B113" s="43">
        <v>0</v>
      </c>
    </row>
    <row r="114" spans="1:2" x14ac:dyDescent="0.15">
      <c r="B114" s="79"/>
    </row>
    <row r="115" spans="1:2" x14ac:dyDescent="0.15">
      <c r="A115" s="75" t="s">
        <v>190</v>
      </c>
      <c r="B115" s="43">
        <v>0</v>
      </c>
    </row>
    <row r="116" spans="1:2" x14ac:dyDescent="0.15">
      <c r="B116" s="79"/>
    </row>
    <row r="117" spans="1:2" x14ac:dyDescent="0.15">
      <c r="A117" s="75" t="s">
        <v>191</v>
      </c>
      <c r="B117" s="43">
        <v>0</v>
      </c>
    </row>
    <row r="118" spans="1:2" x14ac:dyDescent="0.15">
      <c r="B118" s="79"/>
    </row>
    <row r="119" spans="1:2" x14ac:dyDescent="0.15">
      <c r="A119" s="3" t="s">
        <v>30</v>
      </c>
      <c r="B119" s="84">
        <f>SUM(B95:B109)</f>
        <v>0</v>
      </c>
    </row>
    <row r="121" spans="1:2" x14ac:dyDescent="0.15">
      <c r="A121" s="83" t="s">
        <v>31</v>
      </c>
      <c r="B121" s="44">
        <f>B10</f>
        <v>1</v>
      </c>
    </row>
    <row r="123" spans="1:2" ht="19.5" x14ac:dyDescent="0.15">
      <c r="A123" s="87" t="s">
        <v>32</v>
      </c>
      <c r="B123" s="87">
        <f>B119/B121</f>
        <v>0</v>
      </c>
    </row>
    <row r="124" spans="1:2" x14ac:dyDescent="0.15">
      <c r="A124" s="75"/>
    </row>
    <row r="126" spans="1:2" s="88" customFormat="1" ht="19.5" x14ac:dyDescent="0.15">
      <c r="A126" s="89" t="s">
        <v>33</v>
      </c>
      <c r="B126" s="90"/>
    </row>
    <row r="127" spans="1:2" x14ac:dyDescent="0.15">
      <c r="B127" s="27" t="s">
        <v>97</v>
      </c>
    </row>
    <row r="128" spans="1:2" x14ac:dyDescent="0.15">
      <c r="A128" s="75" t="s">
        <v>34</v>
      </c>
      <c r="B128" s="80">
        <f>B59</f>
        <v>0</v>
      </c>
    </row>
    <row r="129" spans="1:2" x14ac:dyDescent="0.15">
      <c r="B129" s="79"/>
    </row>
    <row r="130" spans="1:2" x14ac:dyDescent="0.15">
      <c r="A130" s="75" t="s">
        <v>35</v>
      </c>
      <c r="B130" s="43">
        <v>0</v>
      </c>
    </row>
    <row r="131" spans="1:2" x14ac:dyDescent="0.15">
      <c r="B131" s="79"/>
    </row>
    <row r="132" spans="1:2" x14ac:dyDescent="0.15">
      <c r="A132" s="75" t="s">
        <v>36</v>
      </c>
      <c r="B132" s="80">
        <f>B65</f>
        <v>0</v>
      </c>
    </row>
    <row r="133" spans="1:2" x14ac:dyDescent="0.15">
      <c r="B133" s="79"/>
    </row>
    <row r="134" spans="1:2" x14ac:dyDescent="0.15">
      <c r="A134" s="75" t="s">
        <v>37</v>
      </c>
      <c r="B134" s="80">
        <f>B69+B71</f>
        <v>0</v>
      </c>
    </row>
    <row r="135" spans="1:2" x14ac:dyDescent="0.15">
      <c r="B135" s="79"/>
    </row>
    <row r="136" spans="1:2" x14ac:dyDescent="0.15">
      <c r="A136" s="75" t="s">
        <v>38</v>
      </c>
      <c r="B136" s="80">
        <f>(B123+B91+B77+B44)*B121*1.5</f>
        <v>0</v>
      </c>
    </row>
    <row r="137" spans="1:2" x14ac:dyDescent="0.15">
      <c r="B137" s="79"/>
    </row>
    <row r="138" spans="1:2" x14ac:dyDescent="0.15">
      <c r="A138" s="3" t="s">
        <v>39</v>
      </c>
      <c r="B138" s="84">
        <f>SUM(B128:B136)</f>
        <v>0</v>
      </c>
    </row>
    <row r="139" spans="1:2" x14ac:dyDescent="0.15">
      <c r="B139" s="79"/>
    </row>
    <row r="140" spans="1:2" x14ac:dyDescent="0.15">
      <c r="A140" s="75" t="s">
        <v>160</v>
      </c>
      <c r="B140" s="80">
        <f>B138*0.02</f>
        <v>0</v>
      </c>
    </row>
    <row r="141" spans="1:2" x14ac:dyDescent="0.15">
      <c r="B141" s="79"/>
    </row>
    <row r="142" spans="1:2" x14ac:dyDescent="0.15">
      <c r="A142" s="83" t="s">
        <v>40</v>
      </c>
      <c r="B142" s="44">
        <f>B10</f>
        <v>1</v>
      </c>
    </row>
    <row r="144" spans="1:2" ht="19.5" x14ac:dyDescent="0.15">
      <c r="A144" s="87" t="s">
        <v>41</v>
      </c>
      <c r="B144" s="87">
        <f>B140/B142</f>
        <v>0</v>
      </c>
    </row>
    <row r="146" spans="1:2" s="88" customFormat="1" ht="19.5" x14ac:dyDescent="0.15">
      <c r="A146" s="89" t="s">
        <v>42</v>
      </c>
      <c r="B146" s="90"/>
    </row>
    <row r="148" spans="1:2" x14ac:dyDescent="0.15">
      <c r="A148" s="75" t="s">
        <v>43</v>
      </c>
      <c r="B148" s="80">
        <f>B44</f>
        <v>0</v>
      </c>
    </row>
    <row r="149" spans="1:2" x14ac:dyDescent="0.15">
      <c r="A149" s="75" t="s">
        <v>44</v>
      </c>
      <c r="B149" s="80">
        <f>B77</f>
        <v>0</v>
      </c>
    </row>
    <row r="150" spans="1:2" x14ac:dyDescent="0.15">
      <c r="A150" s="75" t="s">
        <v>45</v>
      </c>
      <c r="B150" s="80">
        <f>B91</f>
        <v>0</v>
      </c>
    </row>
    <row r="151" spans="1:2" x14ac:dyDescent="0.15">
      <c r="A151" s="75" t="s">
        <v>46</v>
      </c>
      <c r="B151" s="80">
        <f>B123</f>
        <v>0</v>
      </c>
    </row>
    <row r="152" spans="1:2" x14ac:dyDescent="0.15">
      <c r="A152" s="75" t="s">
        <v>47</v>
      </c>
      <c r="B152" s="80">
        <f>B144</f>
        <v>0</v>
      </c>
    </row>
    <row r="153" spans="1:2" x14ac:dyDescent="0.15">
      <c r="B153" s="79"/>
    </row>
    <row r="154" spans="1:2" ht="19.5" x14ac:dyDescent="0.15">
      <c r="A154" s="87" t="s">
        <v>48</v>
      </c>
      <c r="B154" s="87">
        <f>SUM(B148:B152)</f>
        <v>0</v>
      </c>
    </row>
    <row r="156" spans="1:2" x14ac:dyDescent="0.15">
      <c r="A156" s="75"/>
    </row>
    <row r="158" spans="1:2" s="88" customFormat="1" ht="19.5" x14ac:dyDescent="0.15">
      <c r="A158" s="89" t="s">
        <v>72</v>
      </c>
      <c r="B158" s="91" t="s">
        <v>49</v>
      </c>
    </row>
    <row r="159" spans="1:2" x14ac:dyDescent="0.2">
      <c r="A159" s="47" t="s">
        <v>122</v>
      </c>
      <c r="B159" s="27" t="s">
        <v>97</v>
      </c>
    </row>
    <row r="160" spans="1:2" x14ac:dyDescent="0.2">
      <c r="A160" s="48" t="s">
        <v>174</v>
      </c>
      <c r="B160" s="51">
        <v>1</v>
      </c>
    </row>
    <row r="161" spans="1:2" x14ac:dyDescent="0.2">
      <c r="A161" s="48" t="s">
        <v>175</v>
      </c>
      <c r="B161" s="51">
        <v>0</v>
      </c>
    </row>
    <row r="162" spans="1:2" x14ac:dyDescent="0.2">
      <c r="A162" s="48" t="s">
        <v>50</v>
      </c>
      <c r="B162" s="51">
        <v>0</v>
      </c>
    </row>
    <row r="163" spans="1:2" x14ac:dyDescent="0.2">
      <c r="A163" s="48" t="s">
        <v>176</v>
      </c>
      <c r="B163" s="51">
        <v>0</v>
      </c>
    </row>
    <row r="164" spans="1:2" x14ac:dyDescent="0.2">
      <c r="A164" s="48" t="s">
        <v>177</v>
      </c>
      <c r="B164" s="51">
        <v>0</v>
      </c>
    </row>
    <row r="165" spans="1:2" x14ac:dyDescent="0.2">
      <c r="A165" s="48" t="s">
        <v>178</v>
      </c>
      <c r="B165" s="51">
        <v>0</v>
      </c>
    </row>
    <row r="166" spans="1:2" x14ac:dyDescent="0.2">
      <c r="A166" s="48" t="s">
        <v>179</v>
      </c>
      <c r="B166" s="51">
        <v>0</v>
      </c>
    </row>
    <row r="167" spans="1:2" x14ac:dyDescent="0.2">
      <c r="A167" s="48" t="s">
        <v>55</v>
      </c>
      <c r="B167" s="51">
        <v>0</v>
      </c>
    </row>
    <row r="168" spans="1:2" x14ac:dyDescent="0.2">
      <c r="A168" s="48" t="s">
        <v>180</v>
      </c>
      <c r="B168" s="51">
        <v>0</v>
      </c>
    </row>
    <row r="169" spans="1:2" x14ac:dyDescent="0.2">
      <c r="A169" s="48" t="s">
        <v>51</v>
      </c>
      <c r="B169" s="51">
        <v>0</v>
      </c>
    </row>
    <row r="170" spans="1:2" x14ac:dyDescent="0.2">
      <c r="A170" s="48" t="s">
        <v>181</v>
      </c>
      <c r="B170" s="51">
        <v>0</v>
      </c>
    </row>
    <row r="171" spans="1:2" x14ac:dyDescent="0.2">
      <c r="A171" s="48" t="s">
        <v>182</v>
      </c>
      <c r="B171" s="51">
        <v>0</v>
      </c>
    </row>
    <row r="172" spans="1:2" x14ac:dyDescent="0.2">
      <c r="A172" s="48" t="s">
        <v>52</v>
      </c>
      <c r="B172" s="51">
        <v>0</v>
      </c>
    </row>
    <row r="173" spans="1:2" x14ac:dyDescent="0.2">
      <c r="A173" s="48" t="s">
        <v>53</v>
      </c>
      <c r="B173" s="51">
        <v>0</v>
      </c>
    </row>
    <row r="174" spans="1:2" x14ac:dyDescent="0.2">
      <c r="A174" s="48" t="s">
        <v>54</v>
      </c>
      <c r="B174" s="51">
        <v>0</v>
      </c>
    </row>
    <row r="175" spans="1:2" x14ac:dyDescent="0.2">
      <c r="A175" s="48" t="s">
        <v>56</v>
      </c>
      <c r="B175" s="51">
        <v>0</v>
      </c>
    </row>
    <row r="176" spans="1:2" x14ac:dyDescent="0.2">
      <c r="A176" s="48" t="s">
        <v>183</v>
      </c>
      <c r="B176" s="51">
        <v>0</v>
      </c>
    </row>
    <row r="177" spans="1:2" x14ac:dyDescent="0.2">
      <c r="A177" s="48"/>
      <c r="B177" s="2"/>
    </row>
    <row r="178" spans="1:2" x14ac:dyDescent="0.2">
      <c r="A178" s="49" t="s">
        <v>114</v>
      </c>
      <c r="B178" s="30">
        <f>SUM(B160:B177)</f>
        <v>1</v>
      </c>
    </row>
    <row r="179" spans="1:2" x14ac:dyDescent="0.2">
      <c r="A179" s="47" t="s">
        <v>150</v>
      </c>
    </row>
    <row r="180" spans="1:2" x14ac:dyDescent="0.2">
      <c r="A180" s="48" t="s">
        <v>103</v>
      </c>
      <c r="B180" s="51">
        <v>0</v>
      </c>
    </row>
    <row r="181" spans="1:2" x14ac:dyDescent="0.2">
      <c r="A181" s="48" t="s">
        <v>104</v>
      </c>
      <c r="B181" s="51">
        <v>0</v>
      </c>
    </row>
    <row r="182" spans="1:2" x14ac:dyDescent="0.2">
      <c r="A182" s="48" t="s">
        <v>105</v>
      </c>
      <c r="B182" s="51">
        <v>0</v>
      </c>
    </row>
    <row r="183" spans="1:2" x14ac:dyDescent="0.2">
      <c r="A183" s="48" t="s">
        <v>106</v>
      </c>
      <c r="B183" s="51">
        <v>0</v>
      </c>
    </row>
    <row r="184" spans="1:2" x14ac:dyDescent="0.2">
      <c r="A184" s="48" t="s">
        <v>107</v>
      </c>
      <c r="B184" s="51">
        <v>0</v>
      </c>
    </row>
    <row r="185" spans="1:2" x14ac:dyDescent="0.2">
      <c r="A185" s="48" t="s">
        <v>108</v>
      </c>
      <c r="B185" s="51">
        <v>0</v>
      </c>
    </row>
    <row r="186" spans="1:2" x14ac:dyDescent="0.2">
      <c r="A186" s="48" t="s">
        <v>109</v>
      </c>
      <c r="B186" s="51">
        <v>0</v>
      </c>
    </row>
    <row r="187" spans="1:2" x14ac:dyDescent="0.2">
      <c r="A187" s="48" t="s">
        <v>110</v>
      </c>
      <c r="B187" s="51">
        <v>0</v>
      </c>
    </row>
    <row r="188" spans="1:2" x14ac:dyDescent="0.2">
      <c r="A188" s="48" t="s">
        <v>111</v>
      </c>
      <c r="B188" s="51">
        <v>0</v>
      </c>
    </row>
    <row r="189" spans="1:2" x14ac:dyDescent="0.2">
      <c r="A189" s="48" t="s">
        <v>112</v>
      </c>
      <c r="B189" s="51">
        <v>0</v>
      </c>
    </row>
    <row r="190" spans="1:2" x14ac:dyDescent="0.2">
      <c r="A190" s="48" t="s">
        <v>113</v>
      </c>
      <c r="B190" s="51">
        <v>0</v>
      </c>
    </row>
    <row r="191" spans="1:2" x14ac:dyDescent="0.2">
      <c r="A191" s="48"/>
    </row>
    <row r="192" spans="1:2" x14ac:dyDescent="0.2">
      <c r="A192" s="49" t="s">
        <v>114</v>
      </c>
      <c r="B192" s="30">
        <f>SUM(B180:B190)</f>
        <v>0</v>
      </c>
    </row>
    <row r="193" spans="1:2" x14ac:dyDescent="0.2">
      <c r="A193" s="47" t="s">
        <v>151</v>
      </c>
    </row>
    <row r="194" spans="1:2" x14ac:dyDescent="0.2">
      <c r="A194" s="48" t="s">
        <v>115</v>
      </c>
      <c r="B194" s="51">
        <v>0</v>
      </c>
    </row>
    <row r="195" spans="1:2" x14ac:dyDescent="0.2">
      <c r="A195" s="48" t="s">
        <v>116</v>
      </c>
      <c r="B195" s="51">
        <v>0</v>
      </c>
    </row>
    <row r="196" spans="1:2" x14ac:dyDescent="0.2">
      <c r="A196" s="48" t="s">
        <v>123</v>
      </c>
      <c r="B196" s="51">
        <v>0</v>
      </c>
    </row>
    <row r="197" spans="1:2" x14ac:dyDescent="0.2">
      <c r="A197" s="48" t="s">
        <v>117</v>
      </c>
      <c r="B197" s="51">
        <v>0</v>
      </c>
    </row>
    <row r="198" spans="1:2" x14ac:dyDescent="0.2">
      <c r="A198" s="48" t="s">
        <v>118</v>
      </c>
      <c r="B198" s="51">
        <v>0</v>
      </c>
    </row>
    <row r="199" spans="1:2" x14ac:dyDescent="0.2">
      <c r="A199" s="48" t="s">
        <v>119</v>
      </c>
      <c r="B199" s="51">
        <v>0</v>
      </c>
    </row>
    <row r="200" spans="1:2" x14ac:dyDescent="0.2">
      <c r="A200" s="48"/>
    </row>
    <row r="201" spans="1:2" x14ac:dyDescent="0.2">
      <c r="A201" s="49" t="s">
        <v>114</v>
      </c>
      <c r="B201" s="30">
        <f>SUM(B194:B200)</f>
        <v>0</v>
      </c>
    </row>
    <row r="202" spans="1:2" x14ac:dyDescent="0.2">
      <c r="A202" s="47" t="s">
        <v>152</v>
      </c>
    </row>
    <row r="203" spans="1:2" x14ac:dyDescent="0.2">
      <c r="A203" s="48" t="s">
        <v>120</v>
      </c>
      <c r="B203" s="51">
        <v>0</v>
      </c>
    </row>
    <row r="204" spans="1:2" x14ac:dyDescent="0.2">
      <c r="A204" s="48" t="s">
        <v>121</v>
      </c>
      <c r="B204" s="51">
        <v>0</v>
      </c>
    </row>
    <row r="205" spans="1:2" x14ac:dyDescent="0.2">
      <c r="A205" s="48"/>
    </row>
    <row r="206" spans="1:2" x14ac:dyDescent="0.2">
      <c r="A206" s="49" t="s">
        <v>114</v>
      </c>
      <c r="B206" s="49">
        <f>SUM(B203:B205)</f>
        <v>0</v>
      </c>
    </row>
    <row r="208" spans="1:2" x14ac:dyDescent="0.15">
      <c r="A208" s="3" t="s">
        <v>99</v>
      </c>
      <c r="B208" s="30">
        <f>B206+B201+B192+B178</f>
        <v>1</v>
      </c>
    </row>
    <row r="209" spans="1:256" x14ac:dyDescent="0.15">
      <c r="A209" s="75"/>
    </row>
    <row r="210" spans="1:256" x14ac:dyDescent="0.15">
      <c r="A210" s="75" t="s">
        <v>144</v>
      </c>
      <c r="B210" s="27">
        <f>B208*B10</f>
        <v>1</v>
      </c>
    </row>
    <row r="211" spans="1:256" x14ac:dyDescent="0.15">
      <c r="A211" s="27" t="s">
        <v>140</v>
      </c>
      <c r="B211" s="85">
        <f>B88</f>
        <v>0</v>
      </c>
    </row>
    <row r="212" spans="1:256" x14ac:dyDescent="0.15">
      <c r="A212" s="75" t="s">
        <v>124</v>
      </c>
      <c r="B212" s="85">
        <f>B211/B10</f>
        <v>0</v>
      </c>
    </row>
    <row r="213" spans="1:256" x14ac:dyDescent="0.15">
      <c r="A213" s="75"/>
      <c r="B213" s="86"/>
    </row>
    <row r="214" spans="1:256" ht="19.5" x14ac:dyDescent="0.15">
      <c r="A214" s="87" t="s">
        <v>100</v>
      </c>
      <c r="B214" s="87">
        <f>B208-B212</f>
        <v>1</v>
      </c>
    </row>
    <row r="215" spans="1:256" x14ac:dyDescent="0.15">
      <c r="A215" s="3"/>
      <c r="B215" s="30"/>
    </row>
    <row r="216" spans="1:256" ht="19.5" x14ac:dyDescent="0.15">
      <c r="A216" s="87" t="s">
        <v>102</v>
      </c>
      <c r="B216" s="87">
        <f>B214*B10</f>
        <v>1</v>
      </c>
    </row>
    <row r="217" spans="1:256" x14ac:dyDescent="0.15">
      <c r="A217" s="75"/>
    </row>
    <row r="219" spans="1:256" s="25" customFormat="1" ht="19.5" x14ac:dyDescent="0.15">
      <c r="A219" s="76" t="s">
        <v>62</v>
      </c>
      <c r="B219" s="2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</row>
    <row r="220" spans="1:256" ht="19.5" x14ac:dyDescent="0.15">
      <c r="B220" s="26"/>
    </row>
    <row r="221" spans="1:256" x14ac:dyDescent="0.15">
      <c r="A221" s="3" t="s">
        <v>48</v>
      </c>
      <c r="B221" s="38">
        <f>B154</f>
        <v>0</v>
      </c>
    </row>
    <row r="222" spans="1:256" x14ac:dyDescent="0.15">
      <c r="A222" s="3" t="s">
        <v>95</v>
      </c>
      <c r="B222" s="28">
        <f>B8+B9</f>
        <v>1</v>
      </c>
    </row>
    <row r="223" spans="1:256" x14ac:dyDescent="0.15">
      <c r="A223" s="3"/>
      <c r="B223" s="30"/>
    </row>
    <row r="224" spans="1:256" s="25" customFormat="1" x14ac:dyDescent="0.15">
      <c r="A224" s="5" t="s">
        <v>92</v>
      </c>
      <c r="B224" s="39">
        <f>B221/B222</f>
        <v>0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</row>
    <row r="225" spans="1:2" x14ac:dyDescent="0.15">
      <c r="A225" s="3"/>
      <c r="B225" s="31"/>
    </row>
    <row r="226" spans="1:2" x14ac:dyDescent="0.15">
      <c r="A226" s="3"/>
      <c r="B226" s="30"/>
    </row>
    <row r="227" spans="1:2" x14ac:dyDescent="0.15">
      <c r="A227" s="3" t="s">
        <v>4</v>
      </c>
      <c r="B227" s="38">
        <f>B12</f>
        <v>0</v>
      </c>
    </row>
    <row r="228" spans="1:2" x14ac:dyDescent="0.15">
      <c r="A228" s="3" t="s">
        <v>67</v>
      </c>
      <c r="B228" s="38">
        <f>B245</f>
        <v>0</v>
      </c>
    </row>
    <row r="229" spans="1:2" x14ac:dyDescent="0.15">
      <c r="A229" s="3"/>
      <c r="B229" s="31"/>
    </row>
    <row r="230" spans="1:2" x14ac:dyDescent="0.15">
      <c r="A230" s="5" t="s">
        <v>168</v>
      </c>
      <c r="B230" s="39">
        <f>B227-B228</f>
        <v>0</v>
      </c>
    </row>
    <row r="231" spans="1:2" x14ac:dyDescent="0.15">
      <c r="A231" s="3"/>
      <c r="B231" s="31"/>
    </row>
    <row r="232" spans="1:2" x14ac:dyDescent="0.15">
      <c r="A232" s="3" t="s">
        <v>170</v>
      </c>
      <c r="B232" s="38">
        <f>B230</f>
        <v>0</v>
      </c>
    </row>
    <row r="233" spans="1:2" x14ac:dyDescent="0.15">
      <c r="A233" s="3" t="s">
        <v>153</v>
      </c>
      <c r="B233" s="32">
        <f>B142</f>
        <v>1</v>
      </c>
    </row>
    <row r="234" spans="1:2" x14ac:dyDescent="0.15">
      <c r="A234" s="3"/>
      <c r="B234" s="31"/>
    </row>
    <row r="235" spans="1:2" x14ac:dyDescent="0.15">
      <c r="A235" s="5" t="s">
        <v>167</v>
      </c>
      <c r="B235" s="39">
        <f>B232*B233</f>
        <v>0</v>
      </c>
    </row>
    <row r="237" spans="1:2" x14ac:dyDescent="0.15">
      <c r="A237" s="3" t="s">
        <v>155</v>
      </c>
      <c r="B237" s="38">
        <f>B230+(B212*B87)</f>
        <v>0</v>
      </c>
    </row>
    <row r="238" spans="1:2" x14ac:dyDescent="0.15">
      <c r="A238" s="3" t="s">
        <v>145</v>
      </c>
      <c r="B238" s="56">
        <f>B208</f>
        <v>1</v>
      </c>
    </row>
    <row r="239" spans="1:2" x14ac:dyDescent="0.15">
      <c r="A239" s="52" t="s">
        <v>127</v>
      </c>
      <c r="B239" s="53">
        <f>B237/B238</f>
        <v>0</v>
      </c>
    </row>
    <row r="241" spans="1:2" x14ac:dyDescent="0.15">
      <c r="A241" s="3" t="s">
        <v>169</v>
      </c>
      <c r="B241" s="38">
        <f>B230</f>
        <v>0</v>
      </c>
    </row>
    <row r="242" spans="1:2" x14ac:dyDescent="0.15">
      <c r="A242" s="3" t="s">
        <v>149</v>
      </c>
      <c r="B242" s="56">
        <f>B214</f>
        <v>1</v>
      </c>
    </row>
    <row r="243" spans="1:2" x14ac:dyDescent="0.15">
      <c r="A243" s="5" t="s">
        <v>146</v>
      </c>
      <c r="B243" s="39">
        <f>B241/B242</f>
        <v>0</v>
      </c>
    </row>
    <row r="245" spans="1:2" x14ac:dyDescent="0.15">
      <c r="A245" s="3" t="s">
        <v>48</v>
      </c>
      <c r="B245" s="38">
        <f>B221</f>
        <v>0</v>
      </c>
    </row>
    <row r="246" spans="1:2" x14ac:dyDescent="0.15">
      <c r="A246" s="3" t="s">
        <v>64</v>
      </c>
      <c r="B246" s="38">
        <f>B152</f>
        <v>0</v>
      </c>
    </row>
    <row r="247" spans="1:2" x14ac:dyDescent="0.15">
      <c r="A247" s="3" t="s">
        <v>65</v>
      </c>
      <c r="B247" s="38">
        <f>B149</f>
        <v>0</v>
      </c>
    </row>
    <row r="248" spans="1:2" x14ac:dyDescent="0.15">
      <c r="A248" s="3" t="s">
        <v>66</v>
      </c>
      <c r="B248" s="38">
        <f>B245-B246-B247</f>
        <v>0</v>
      </c>
    </row>
    <row r="249" spans="1:2" x14ac:dyDescent="0.15">
      <c r="A249" s="3" t="s">
        <v>63</v>
      </c>
      <c r="B249" s="30">
        <f>B222</f>
        <v>1</v>
      </c>
    </row>
    <row r="250" spans="1:2" x14ac:dyDescent="0.15">
      <c r="A250" s="3"/>
      <c r="B250" s="29"/>
    </row>
    <row r="251" spans="1:2" x14ac:dyDescent="0.15">
      <c r="A251" s="5" t="s">
        <v>91</v>
      </c>
      <c r="B251" s="39">
        <f>B248/B249</f>
        <v>0</v>
      </c>
    </row>
  </sheetData>
  <sheetProtection selectLockedCell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1" max="16383" man="1"/>
    <brk id="155" max="16383" man="1"/>
    <brk id="21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222" transitionEvaluation="1"/>
  <dimension ref="A1:IV255"/>
  <sheetViews>
    <sheetView tabSelected="1" view="pageBreakPreview" topLeftCell="A222" zoomScale="125" zoomScaleNormal="100" zoomScaleSheetLayoutView="75" workbookViewId="0">
      <selection activeCell="B150" sqref="B150"/>
    </sheetView>
  </sheetViews>
  <sheetFormatPr baseColWidth="10" defaultColWidth="12" defaultRowHeight="12.75" x14ac:dyDescent="0.15"/>
  <cols>
    <col min="1" max="1" width="60.875" style="2" customWidth="1"/>
    <col min="2" max="2" width="25.875" style="2" customWidth="1"/>
    <col min="3" max="16384" width="12" style="2"/>
  </cols>
  <sheetData>
    <row r="1" spans="1:2" s="6" customFormat="1" ht="24.75" thickTop="1" thickBot="1" x14ac:dyDescent="0.2">
      <c r="A1" s="95" t="s">
        <v>197</v>
      </c>
      <c r="B1" s="95"/>
    </row>
    <row r="2" spans="1:2" s="8" customFormat="1" ht="15.75" thickTop="1" x14ac:dyDescent="0.15">
      <c r="A2" s="7" t="s">
        <v>1</v>
      </c>
      <c r="B2" s="55"/>
    </row>
    <row r="3" spans="1:2" ht="15.75" thickBot="1" x14ac:dyDescent="0.2">
      <c r="A3" s="9" t="s">
        <v>128</v>
      </c>
      <c r="B3" s="55"/>
    </row>
    <row r="4" spans="1:2" s="11" customFormat="1" ht="20.25" thickBot="1" x14ac:dyDescent="0.2">
      <c r="A4" s="1" t="s">
        <v>138</v>
      </c>
      <c r="B4" s="10"/>
    </row>
    <row r="5" spans="1:2" x14ac:dyDescent="0.15">
      <c r="B5" s="71" t="s">
        <v>158</v>
      </c>
    </row>
    <row r="6" spans="1:2" x14ac:dyDescent="0.15">
      <c r="A6" s="9" t="s">
        <v>93</v>
      </c>
      <c r="B6" s="45">
        <f>Basistabelle!B6</f>
        <v>0</v>
      </c>
    </row>
    <row r="7" spans="1:2" x14ac:dyDescent="0.15">
      <c r="A7" s="9" t="s">
        <v>94</v>
      </c>
      <c r="B7" s="45">
        <f>Basistabelle!B7</f>
        <v>0</v>
      </c>
    </row>
    <row r="8" spans="1:2" x14ac:dyDescent="0.15">
      <c r="A8" s="9" t="s">
        <v>2</v>
      </c>
      <c r="B8" s="51">
        <f>Basistabelle!B8</f>
        <v>0</v>
      </c>
    </row>
    <row r="9" spans="1:2" x14ac:dyDescent="0.15">
      <c r="A9" s="9" t="s">
        <v>3</v>
      </c>
      <c r="B9" s="51">
        <f>Basistabelle!B9</f>
        <v>1</v>
      </c>
    </row>
    <row r="10" spans="1:2" x14ac:dyDescent="0.15">
      <c r="A10" s="2" t="s">
        <v>129</v>
      </c>
      <c r="B10" s="72">
        <f>Basistabelle!B10</f>
        <v>1</v>
      </c>
    </row>
    <row r="11" spans="1:2" ht="13.5" thickBot="1" x14ac:dyDescent="0.2">
      <c r="A11" s="2" t="s">
        <v>125</v>
      </c>
      <c r="B11" s="54">
        <v>1</v>
      </c>
    </row>
    <row r="12" spans="1:2" s="12" customFormat="1" ht="20.25" thickBot="1" x14ac:dyDescent="0.2">
      <c r="A12" s="94" t="s">
        <v>4</v>
      </c>
      <c r="B12" s="93">
        <f>(B6+B7)*(B8+B9)</f>
        <v>0</v>
      </c>
    </row>
    <row r="13" spans="1:2" s="14" customFormat="1" ht="13.5" thickBot="1" x14ac:dyDescent="0.2">
      <c r="A13" s="13"/>
    </row>
    <row r="14" spans="1:2" s="11" customFormat="1" ht="20.25" thickBot="1" x14ac:dyDescent="0.2">
      <c r="A14" s="1" t="s">
        <v>139</v>
      </c>
      <c r="B14" s="10"/>
    </row>
    <row r="16" spans="1:2" s="16" customFormat="1" x14ac:dyDescent="0.15">
      <c r="A16" s="15" t="s">
        <v>6</v>
      </c>
    </row>
    <row r="17" spans="1:2" x14ac:dyDescent="0.15">
      <c r="B17" s="2" t="s">
        <v>97</v>
      </c>
    </row>
    <row r="18" spans="1:2" x14ac:dyDescent="0.15">
      <c r="A18" s="9" t="s">
        <v>7</v>
      </c>
      <c r="B18" s="43">
        <f>Basistabelle!B18</f>
        <v>0</v>
      </c>
    </row>
    <row r="19" spans="1:2" x14ac:dyDescent="0.15">
      <c r="A19" s="9" t="s">
        <v>8</v>
      </c>
      <c r="B19" s="43">
        <f>Basistabelle!B19</f>
        <v>0</v>
      </c>
    </row>
    <row r="20" spans="1:2" x14ac:dyDescent="0.15">
      <c r="A20" s="9" t="s">
        <v>9</v>
      </c>
      <c r="B20" s="43">
        <f>Basistabelle!B20</f>
        <v>0</v>
      </c>
    </row>
    <row r="21" spans="1:2" x14ac:dyDescent="0.15">
      <c r="A21" s="9" t="s">
        <v>10</v>
      </c>
      <c r="B21" s="43">
        <f>Basistabelle!B21</f>
        <v>0</v>
      </c>
    </row>
    <row r="22" spans="1:2" x14ac:dyDescent="0.15">
      <c r="A22" s="9" t="s">
        <v>11</v>
      </c>
      <c r="B22" s="43">
        <f>Basistabelle!B22</f>
        <v>0</v>
      </c>
    </row>
    <row r="23" spans="1:2" x14ac:dyDescent="0.15">
      <c r="A23" s="9" t="s">
        <v>58</v>
      </c>
      <c r="B23" s="43">
        <f>Basistabelle!B23</f>
        <v>0</v>
      </c>
    </row>
    <row r="24" spans="1:2" x14ac:dyDescent="0.15">
      <c r="A24" s="9" t="s">
        <v>60</v>
      </c>
      <c r="B24" s="43">
        <f>Basistabelle!B25</f>
        <v>0</v>
      </c>
    </row>
    <row r="25" spans="1:2" x14ac:dyDescent="0.15">
      <c r="A25" s="9" t="s">
        <v>61</v>
      </c>
      <c r="B25" s="43">
        <f>Basistabelle!B26</f>
        <v>0</v>
      </c>
    </row>
    <row r="26" spans="1:2" ht="13.5" thickBot="1" x14ac:dyDescent="0.2">
      <c r="B26" s="17"/>
    </row>
    <row r="27" spans="1:2" s="12" customFormat="1" ht="20.25" thickBot="1" x14ac:dyDescent="0.2">
      <c r="A27" s="94" t="s">
        <v>196</v>
      </c>
      <c r="B27" s="93">
        <f>SUM(B18:B26)</f>
        <v>0</v>
      </c>
    </row>
    <row r="28" spans="1:2" x14ac:dyDescent="0.15">
      <c r="A28" s="9"/>
    </row>
    <row r="29" spans="1:2" s="16" customFormat="1" x14ac:dyDescent="0.15">
      <c r="A29" s="15" t="s">
        <v>12</v>
      </c>
    </row>
    <row r="30" spans="1:2" x14ac:dyDescent="0.15">
      <c r="B30" s="2" t="s">
        <v>97</v>
      </c>
    </row>
    <row r="31" spans="1:2" x14ac:dyDescent="0.15">
      <c r="A31" s="9" t="s">
        <v>96</v>
      </c>
      <c r="B31" s="45">
        <f>Basistabelle!B32</f>
        <v>0</v>
      </c>
    </row>
    <row r="32" spans="1:2" x14ac:dyDescent="0.15">
      <c r="A32" s="9" t="s">
        <v>90</v>
      </c>
      <c r="B32" s="46">
        <f>B31*B8</f>
        <v>0</v>
      </c>
    </row>
    <row r="33" spans="1:2" x14ac:dyDescent="0.15">
      <c r="A33" s="9" t="s">
        <v>83</v>
      </c>
      <c r="B33" s="45">
        <f>Basistabelle!B34</f>
        <v>0</v>
      </c>
    </row>
    <row r="34" spans="1:2" x14ac:dyDescent="0.15">
      <c r="A34" s="9" t="s">
        <v>82</v>
      </c>
      <c r="B34" s="46">
        <f>B33*B8</f>
        <v>0</v>
      </c>
    </row>
    <row r="35" spans="1:2" x14ac:dyDescent="0.15">
      <c r="A35" s="9" t="s">
        <v>84</v>
      </c>
      <c r="B35" s="45">
        <f>Basistabelle!B36</f>
        <v>0</v>
      </c>
    </row>
    <row r="36" spans="1:2" x14ac:dyDescent="0.15">
      <c r="A36" s="9" t="s">
        <v>82</v>
      </c>
      <c r="B36" s="46">
        <f>B35*B8</f>
        <v>0</v>
      </c>
    </row>
    <row r="37" spans="1:2" x14ac:dyDescent="0.15">
      <c r="A37" s="9" t="s">
        <v>85</v>
      </c>
      <c r="B37" s="45">
        <f>Basistabelle!B38</f>
        <v>0</v>
      </c>
    </row>
    <row r="38" spans="1:2" x14ac:dyDescent="0.15">
      <c r="A38" s="9" t="s">
        <v>82</v>
      </c>
      <c r="B38" s="46">
        <f>B37*B8</f>
        <v>0</v>
      </c>
    </row>
    <row r="39" spans="1:2" x14ac:dyDescent="0.15">
      <c r="B39" s="34"/>
    </row>
    <row r="40" spans="1:2" x14ac:dyDescent="0.15">
      <c r="A40" s="9" t="s">
        <v>59</v>
      </c>
      <c r="B40" s="34">
        <f>B31+B33+B35+B37</f>
        <v>0</v>
      </c>
    </row>
    <row r="41" spans="1:2" ht="13.5" thickBot="1" x14ac:dyDescent="0.2"/>
    <row r="42" spans="1:2" s="12" customFormat="1" ht="20.25" thickBot="1" x14ac:dyDescent="0.2">
      <c r="A42" s="94" t="s">
        <v>194</v>
      </c>
      <c r="B42" s="93">
        <f>B32+B34+B36+B38</f>
        <v>0</v>
      </c>
    </row>
    <row r="43" spans="1:2" s="12" customFormat="1" ht="20.25" thickBot="1" x14ac:dyDescent="0.2">
      <c r="A43" s="94" t="s">
        <v>195</v>
      </c>
      <c r="B43" s="93">
        <f>B42+B27</f>
        <v>0</v>
      </c>
    </row>
    <row r="45" spans="1:2" x14ac:dyDescent="0.15">
      <c r="A45" s="9" t="s">
        <v>13</v>
      </c>
    </row>
    <row r="47" spans="1:2" x14ac:dyDescent="0.15">
      <c r="A47" s="9" t="s">
        <v>14</v>
      </c>
      <c r="B47" s="33"/>
    </row>
    <row r="48" spans="1:2" ht="13.5" thickBot="1" x14ac:dyDescent="0.2">
      <c r="B48" s="17"/>
    </row>
    <row r="49" spans="1:2" s="12" customFormat="1" ht="20.25" thickBot="1" x14ac:dyDescent="0.2">
      <c r="A49" s="94" t="s">
        <v>16</v>
      </c>
      <c r="B49" s="93">
        <f>B12-B43</f>
        <v>0</v>
      </c>
    </row>
    <row r="50" spans="1:2" x14ac:dyDescent="0.15">
      <c r="A50" s="9"/>
    </row>
    <row r="51" spans="1:2" x14ac:dyDescent="0.15">
      <c r="A51" s="9"/>
    </row>
    <row r="52" spans="1:2" x14ac:dyDescent="0.15">
      <c r="A52" s="9"/>
    </row>
    <row r="53" spans="1:2" ht="13.5" thickBot="1" x14ac:dyDescent="0.2">
      <c r="A53" s="9"/>
    </row>
    <row r="54" spans="1:2" s="11" customFormat="1" ht="20.25" thickBot="1" x14ac:dyDescent="0.2">
      <c r="A54" s="1" t="s">
        <v>17</v>
      </c>
      <c r="B54" s="10"/>
    </row>
    <row r="55" spans="1:2" x14ac:dyDescent="0.15">
      <c r="A55" s="70" t="s">
        <v>148</v>
      </c>
      <c r="B55" s="2" t="s">
        <v>97</v>
      </c>
    </row>
    <row r="56" spans="1:2" s="16" customFormat="1" x14ac:dyDescent="0.15">
      <c r="A56" s="15" t="s">
        <v>74</v>
      </c>
      <c r="B56" s="35">
        <f>MMULT(B58,0.02)</f>
        <v>0</v>
      </c>
    </row>
    <row r="57" spans="1:2" x14ac:dyDescent="0.15">
      <c r="A57" s="9" t="s">
        <v>76</v>
      </c>
    </row>
    <row r="58" spans="1:2" x14ac:dyDescent="0.15">
      <c r="A58" s="9" t="s">
        <v>77</v>
      </c>
      <c r="B58" s="41">
        <f>Basistabelle!B59</f>
        <v>0</v>
      </c>
    </row>
    <row r="59" spans="1:2" x14ac:dyDescent="0.15">
      <c r="A59" s="9" t="s">
        <v>78</v>
      </c>
    </row>
    <row r="60" spans="1:2" x14ac:dyDescent="0.15">
      <c r="A60" s="9" t="s">
        <v>79</v>
      </c>
    </row>
    <row r="62" spans="1:2" s="16" customFormat="1" x14ac:dyDescent="0.15">
      <c r="A62" s="15" t="s">
        <v>75</v>
      </c>
      <c r="B62" s="35">
        <f>MMULT(B64,0.1)</f>
        <v>0</v>
      </c>
    </row>
    <row r="63" spans="1:2" x14ac:dyDescent="0.15">
      <c r="A63" s="9" t="s">
        <v>101</v>
      </c>
    </row>
    <row r="64" spans="1:2" x14ac:dyDescent="0.15">
      <c r="B64" s="41">
        <f>Basistabelle!B65</f>
        <v>0</v>
      </c>
    </row>
    <row r="65" spans="1:2" s="16" customFormat="1" x14ac:dyDescent="0.15">
      <c r="A65" s="15" t="s">
        <v>18</v>
      </c>
      <c r="B65" s="2"/>
    </row>
    <row r="67" spans="1:2" x14ac:dyDescent="0.15">
      <c r="A67" s="15" t="s">
        <v>80</v>
      </c>
      <c r="B67" s="35">
        <f>MMULT(B68,0.05)</f>
        <v>0</v>
      </c>
    </row>
    <row r="68" spans="1:2" x14ac:dyDescent="0.15">
      <c r="A68" s="9"/>
      <c r="B68" s="41">
        <f>Basistabelle!B69</f>
        <v>0</v>
      </c>
    </row>
    <row r="69" spans="1:2" x14ac:dyDescent="0.15">
      <c r="A69" s="15" t="s">
        <v>81</v>
      </c>
      <c r="B69" s="35">
        <f>MMULT(B70,0.1)</f>
        <v>0</v>
      </c>
    </row>
    <row r="70" spans="1:2" x14ac:dyDescent="0.15">
      <c r="A70" s="9" t="s">
        <v>15</v>
      </c>
      <c r="B70" s="41">
        <f>Basistabelle!B71</f>
        <v>0</v>
      </c>
    </row>
    <row r="72" spans="1:2" x14ac:dyDescent="0.15">
      <c r="A72" s="9" t="s">
        <v>19</v>
      </c>
      <c r="B72" s="33">
        <f>SUM(B69+B67+B62+B56)</f>
        <v>0</v>
      </c>
    </row>
    <row r="74" spans="1:2" x14ac:dyDescent="0.15">
      <c r="A74" s="18" t="s">
        <v>20</v>
      </c>
      <c r="B74" s="19">
        <f>B10</f>
        <v>1</v>
      </c>
    </row>
    <row r="75" spans="1:2" ht="13.5" thickBot="1" x14ac:dyDescent="0.2"/>
    <row r="76" spans="1:2" s="12" customFormat="1" ht="20.25" thickBot="1" x14ac:dyDescent="0.2">
      <c r="A76" s="94" t="s">
        <v>193</v>
      </c>
      <c r="B76" s="93">
        <f>B72/B74</f>
        <v>0</v>
      </c>
    </row>
    <row r="77" spans="1:2" ht="13.5" thickBot="1" x14ac:dyDescent="0.2"/>
    <row r="78" spans="1:2" s="11" customFormat="1" ht="20.25" thickBot="1" x14ac:dyDescent="0.2">
      <c r="A78" s="1" t="s">
        <v>143</v>
      </c>
      <c r="B78" s="10"/>
    </row>
    <row r="79" spans="1:2" x14ac:dyDescent="0.15">
      <c r="B79" s="2" t="s">
        <v>97</v>
      </c>
    </row>
    <row r="80" spans="1:2" x14ac:dyDescent="0.15">
      <c r="A80" s="9" t="s">
        <v>22</v>
      </c>
      <c r="B80" s="43">
        <f>(Basistabelle!B81/'Kosten Weinbau Einzelsorte'!B10)*'Kosten Weinbau Einzelsorte'!B11</f>
        <v>0</v>
      </c>
    </row>
    <row r="81" spans="1:2" x14ac:dyDescent="0.15">
      <c r="A81" s="9" t="s">
        <v>157</v>
      </c>
      <c r="B81" s="43">
        <f>(Basistabelle!B82/'Kosten Weinbau Einzelsorte'!B10)*'Kosten Weinbau Einzelsorte'!B11</f>
        <v>0</v>
      </c>
    </row>
    <row r="82" spans="1:2" x14ac:dyDescent="0.15">
      <c r="A82" s="9" t="s">
        <v>142</v>
      </c>
      <c r="B82" s="43">
        <f>(Basistabelle!B83/'Kosten Weinbau Einzelsorte'!B10)*'Kosten Weinbau Einzelsorte'!B11</f>
        <v>0</v>
      </c>
    </row>
    <row r="83" spans="1:2" x14ac:dyDescent="0.15">
      <c r="A83" s="9" t="s">
        <v>24</v>
      </c>
      <c r="B83" s="43">
        <f>(Basistabelle!B84/'Kosten Weinbau Einzelsorte'!B10)*'Kosten Weinbau Einzelsorte'!B11</f>
        <v>0</v>
      </c>
    </row>
    <row r="84" spans="1:2" ht="13.5" thickBot="1" x14ac:dyDescent="0.2">
      <c r="B84" s="17"/>
    </row>
    <row r="85" spans="1:2" ht="13.5" thickBot="1" x14ac:dyDescent="0.2">
      <c r="A85" s="20" t="s">
        <v>25</v>
      </c>
      <c r="B85" s="36">
        <f>SUM(B80:B84)</f>
        <v>0</v>
      </c>
    </row>
    <row r="86" spans="1:2" x14ac:dyDescent="0.15">
      <c r="A86" s="2" t="s">
        <v>98</v>
      </c>
      <c r="B86" s="43">
        <f>Basistabelle!B87</f>
        <v>14.3</v>
      </c>
    </row>
    <row r="87" spans="1:2" x14ac:dyDescent="0.15">
      <c r="A87" s="2" t="s">
        <v>26</v>
      </c>
      <c r="B87" s="69">
        <f>B81/B86</f>
        <v>0</v>
      </c>
    </row>
    <row r="88" spans="1:2" x14ac:dyDescent="0.15">
      <c r="A88" s="18" t="s">
        <v>130</v>
      </c>
      <c r="B88" s="19">
        <f>B11</f>
        <v>1</v>
      </c>
    </row>
    <row r="89" spans="1:2" ht="13.5" thickBot="1" x14ac:dyDescent="0.2"/>
    <row r="90" spans="1:2" s="12" customFormat="1" ht="20.25" thickBot="1" x14ac:dyDescent="0.2">
      <c r="A90" s="94" t="s">
        <v>27</v>
      </c>
      <c r="B90" s="93">
        <f>B85/B88</f>
        <v>0</v>
      </c>
    </row>
    <row r="91" spans="1:2" x14ac:dyDescent="0.15">
      <c r="A91" s="9"/>
    </row>
    <row r="92" spans="1:2" s="11" customFormat="1" ht="19.5" x14ac:dyDescent="0.15">
      <c r="A92" s="89" t="s">
        <v>89</v>
      </c>
      <c r="B92" s="90"/>
    </row>
    <row r="93" spans="1:2" x14ac:dyDescent="0.15">
      <c r="A93" s="81" t="s">
        <v>148</v>
      </c>
      <c r="B93" s="27" t="s">
        <v>97</v>
      </c>
    </row>
    <row r="94" spans="1:2" x14ac:dyDescent="0.15">
      <c r="A94" s="75" t="s">
        <v>28</v>
      </c>
      <c r="B94" s="43">
        <v>0</v>
      </c>
    </row>
    <row r="95" spans="1:2" x14ac:dyDescent="0.15">
      <c r="A95" s="27"/>
      <c r="B95" s="79"/>
    </row>
    <row r="96" spans="1:2" x14ac:dyDescent="0.15">
      <c r="A96" s="75" t="s">
        <v>185</v>
      </c>
      <c r="B96" s="43">
        <v>0</v>
      </c>
    </row>
    <row r="97" spans="1:2" x14ac:dyDescent="0.15">
      <c r="A97" s="27"/>
      <c r="B97" s="79"/>
    </row>
    <row r="98" spans="1:2" x14ac:dyDescent="0.15">
      <c r="A98" s="75" t="s">
        <v>88</v>
      </c>
      <c r="B98" s="43">
        <v>0</v>
      </c>
    </row>
    <row r="99" spans="1:2" x14ac:dyDescent="0.15">
      <c r="A99" s="27"/>
      <c r="B99" s="79"/>
    </row>
    <row r="100" spans="1:2" x14ac:dyDescent="0.15">
      <c r="A100" s="75" t="s">
        <v>87</v>
      </c>
      <c r="B100" s="43">
        <v>0</v>
      </c>
    </row>
    <row r="101" spans="1:2" x14ac:dyDescent="0.15">
      <c r="A101" s="27"/>
      <c r="B101" s="79"/>
    </row>
    <row r="102" spans="1:2" x14ac:dyDescent="0.15">
      <c r="A102" s="75" t="s">
        <v>86</v>
      </c>
      <c r="B102" s="43">
        <v>0</v>
      </c>
    </row>
    <row r="103" spans="1:2" x14ac:dyDescent="0.15">
      <c r="A103" s="27"/>
      <c r="B103" s="79"/>
    </row>
    <row r="104" spans="1:2" x14ac:dyDescent="0.15">
      <c r="A104" s="75" t="s">
        <v>189</v>
      </c>
      <c r="B104" s="43">
        <v>0</v>
      </c>
    </row>
    <row r="105" spans="1:2" x14ac:dyDescent="0.15">
      <c r="A105" s="75"/>
      <c r="B105" s="79"/>
    </row>
    <row r="106" spans="1:2" x14ac:dyDescent="0.15">
      <c r="A106" s="75" t="s">
        <v>29</v>
      </c>
      <c r="B106" s="43">
        <v>0</v>
      </c>
    </row>
    <row r="107" spans="1:2" x14ac:dyDescent="0.15">
      <c r="A107" s="27"/>
      <c r="B107" s="79"/>
    </row>
    <row r="108" spans="1:2" x14ac:dyDescent="0.15">
      <c r="A108" s="75" t="s">
        <v>186</v>
      </c>
      <c r="B108" s="43">
        <v>0</v>
      </c>
    </row>
    <row r="109" spans="1:2" x14ac:dyDescent="0.15">
      <c r="A109" s="27"/>
      <c r="B109" s="79"/>
    </row>
    <row r="110" spans="1:2" x14ac:dyDescent="0.15">
      <c r="A110" s="75" t="s">
        <v>187</v>
      </c>
      <c r="B110" s="43">
        <v>0</v>
      </c>
    </row>
    <row r="111" spans="1:2" x14ac:dyDescent="0.15">
      <c r="A111" s="27"/>
      <c r="B111" s="79"/>
    </row>
    <row r="112" spans="1:2" x14ac:dyDescent="0.15">
      <c r="A112" s="75" t="s">
        <v>188</v>
      </c>
      <c r="B112" s="43">
        <v>0</v>
      </c>
    </row>
    <row r="113" spans="1:2" x14ac:dyDescent="0.15">
      <c r="A113" s="27"/>
      <c r="B113" s="79"/>
    </row>
    <row r="114" spans="1:2" s="12" customFormat="1" ht="18.75" x14ac:dyDescent="0.15">
      <c r="A114" s="75" t="s">
        <v>190</v>
      </c>
      <c r="B114" s="43">
        <v>0</v>
      </c>
    </row>
    <row r="115" spans="1:2" x14ac:dyDescent="0.15">
      <c r="A115" s="27"/>
      <c r="B115" s="79"/>
    </row>
    <row r="116" spans="1:2" x14ac:dyDescent="0.15">
      <c r="A116" s="75" t="s">
        <v>191</v>
      </c>
      <c r="B116" s="43">
        <v>0</v>
      </c>
    </row>
    <row r="117" spans="1:2" s="11" customFormat="1" ht="15" customHeight="1" thickBot="1" x14ac:dyDescent="0.2">
      <c r="A117" s="27"/>
      <c r="B117" s="79"/>
    </row>
    <row r="118" spans="1:2" ht="13.5" thickBot="1" x14ac:dyDescent="0.2">
      <c r="A118" s="20" t="s">
        <v>30</v>
      </c>
      <c r="B118" s="36">
        <f>SUM(B116+B114+B112+B110+B108+B106+B104+B102+B100+B98+B96+B94)</f>
        <v>0</v>
      </c>
    </row>
    <row r="120" spans="1:2" x14ac:dyDescent="0.15">
      <c r="A120" s="18" t="s">
        <v>31</v>
      </c>
      <c r="B120" s="44">
        <f>B10</f>
        <v>1</v>
      </c>
    </row>
    <row r="121" spans="1:2" ht="13.5" thickBot="1" x14ac:dyDescent="0.2"/>
    <row r="122" spans="1:2" ht="20.25" thickBot="1" x14ac:dyDescent="0.2">
      <c r="A122" s="92" t="s">
        <v>32</v>
      </c>
      <c r="B122" s="93">
        <f>B118/B120</f>
        <v>0</v>
      </c>
    </row>
    <row r="123" spans="1:2" x14ac:dyDescent="0.15">
      <c r="A123" s="9"/>
    </row>
    <row r="124" spans="1:2" ht="13.5" thickBot="1" x14ac:dyDescent="0.2"/>
    <row r="125" spans="1:2" ht="20.25" thickBot="1" x14ac:dyDescent="0.2">
      <c r="A125" s="1" t="s">
        <v>33</v>
      </c>
      <c r="B125" s="10"/>
    </row>
    <row r="126" spans="1:2" x14ac:dyDescent="0.15">
      <c r="B126" s="2" t="s">
        <v>97</v>
      </c>
    </row>
    <row r="127" spans="1:2" x14ac:dyDescent="0.15">
      <c r="A127" s="9" t="s">
        <v>34</v>
      </c>
      <c r="B127" s="33">
        <f>B58</f>
        <v>0</v>
      </c>
    </row>
    <row r="128" spans="1:2" x14ac:dyDescent="0.15">
      <c r="B128" s="17"/>
    </row>
    <row r="129" spans="1:2" x14ac:dyDescent="0.15">
      <c r="A129" s="9" t="s">
        <v>35</v>
      </c>
      <c r="B129" s="43">
        <f>Basistabelle!B130</f>
        <v>0</v>
      </c>
    </row>
    <row r="130" spans="1:2" x14ac:dyDescent="0.15">
      <c r="B130" s="17"/>
    </row>
    <row r="131" spans="1:2" x14ac:dyDescent="0.15">
      <c r="A131" s="9" t="s">
        <v>36</v>
      </c>
      <c r="B131" s="33">
        <f>B64</f>
        <v>0</v>
      </c>
    </row>
    <row r="132" spans="1:2" x14ac:dyDescent="0.15">
      <c r="B132" s="17"/>
    </row>
    <row r="133" spans="1:2" x14ac:dyDescent="0.15">
      <c r="A133" s="9" t="s">
        <v>37</v>
      </c>
      <c r="B133" s="33">
        <f>B68+B144</f>
        <v>0</v>
      </c>
    </row>
    <row r="134" spans="1:2" x14ac:dyDescent="0.15">
      <c r="B134" s="17"/>
    </row>
    <row r="135" spans="1:2" s="12" customFormat="1" ht="18.75" x14ac:dyDescent="0.15">
      <c r="A135" s="9" t="s">
        <v>38</v>
      </c>
      <c r="B135" s="33">
        <f>(B122+B90+B76+B43)*B120*1.5</f>
        <v>0</v>
      </c>
    </row>
    <row r="136" spans="1:2" x14ac:dyDescent="0.15">
      <c r="B136" s="17"/>
    </row>
    <row r="137" spans="1:2" s="11" customFormat="1" ht="18.75" x14ac:dyDescent="0.15">
      <c r="A137" s="7" t="s">
        <v>39</v>
      </c>
      <c r="B137" s="37">
        <f>SUM(B127:B135)</f>
        <v>0</v>
      </c>
    </row>
    <row r="138" spans="1:2" x14ac:dyDescent="0.15">
      <c r="B138" s="17"/>
    </row>
    <row r="139" spans="1:2" x14ac:dyDescent="0.15">
      <c r="A139" s="9" t="s">
        <v>160</v>
      </c>
      <c r="B139" s="33">
        <f>B137*0.02</f>
        <v>0</v>
      </c>
    </row>
    <row r="140" spans="1:2" x14ac:dyDescent="0.15">
      <c r="B140" s="17"/>
    </row>
    <row r="141" spans="1:2" x14ac:dyDescent="0.15">
      <c r="A141" s="18" t="s">
        <v>40</v>
      </c>
      <c r="B141" s="19">
        <f>B10</f>
        <v>1</v>
      </c>
    </row>
    <row r="142" spans="1:2" ht="13.5" thickBot="1" x14ac:dyDescent="0.2"/>
    <row r="143" spans="1:2" ht="20.25" thickBot="1" x14ac:dyDescent="0.2">
      <c r="A143" s="92" t="s">
        <v>41</v>
      </c>
      <c r="B143" s="93">
        <f>B139/B141</f>
        <v>0</v>
      </c>
    </row>
    <row r="144" spans="1:2" ht="13.5" thickBot="1" x14ac:dyDescent="0.2"/>
    <row r="145" spans="1:2" s="12" customFormat="1" ht="20.25" thickBot="1" x14ac:dyDescent="0.2">
      <c r="A145" s="1" t="s">
        <v>42</v>
      </c>
      <c r="B145" s="10"/>
    </row>
    <row r="147" spans="1:2" x14ac:dyDescent="0.15">
      <c r="A147" s="9" t="s">
        <v>43</v>
      </c>
      <c r="B147" s="33">
        <f>B43</f>
        <v>0</v>
      </c>
    </row>
    <row r="148" spans="1:2" x14ac:dyDescent="0.15">
      <c r="A148" s="9" t="s">
        <v>44</v>
      </c>
      <c r="B148" s="33">
        <f>B76</f>
        <v>0</v>
      </c>
    </row>
    <row r="149" spans="1:2" s="11" customFormat="1" ht="18.75" x14ac:dyDescent="0.15">
      <c r="A149" s="9" t="s">
        <v>45</v>
      </c>
      <c r="B149" s="33">
        <f>B90</f>
        <v>0</v>
      </c>
    </row>
    <row r="150" spans="1:2" x14ac:dyDescent="0.15">
      <c r="A150" s="9" t="s">
        <v>46</v>
      </c>
      <c r="B150" s="33">
        <f>B122</f>
        <v>0</v>
      </c>
    </row>
    <row r="151" spans="1:2" x14ac:dyDescent="0.15">
      <c r="A151" s="9" t="s">
        <v>47</v>
      </c>
      <c r="B151" s="33">
        <f>B143</f>
        <v>0</v>
      </c>
    </row>
    <row r="152" spans="1:2" ht="13.5" thickBot="1" x14ac:dyDescent="0.2">
      <c r="B152" s="17"/>
    </row>
    <row r="153" spans="1:2" ht="20.25" thickBot="1" x14ac:dyDescent="0.2">
      <c r="A153" s="92" t="s">
        <v>48</v>
      </c>
      <c r="B153" s="93">
        <f>SUM(B147:B151)</f>
        <v>0</v>
      </c>
    </row>
    <row r="155" spans="1:2" x14ac:dyDescent="0.15">
      <c r="A155" s="9"/>
    </row>
    <row r="156" spans="1:2" ht="13.5" thickBot="1" x14ac:dyDescent="0.2"/>
    <row r="157" spans="1:2" ht="20.25" thickBot="1" x14ac:dyDescent="0.2">
      <c r="A157" s="1" t="s">
        <v>72</v>
      </c>
      <c r="B157" s="22" t="s">
        <v>49</v>
      </c>
    </row>
    <row r="158" spans="1:2" x14ac:dyDescent="0.2">
      <c r="A158" s="47" t="s">
        <v>122</v>
      </c>
      <c r="B158" s="2" t="s">
        <v>97</v>
      </c>
    </row>
    <row r="159" spans="1:2" x14ac:dyDescent="0.2">
      <c r="A159" s="48" t="str">
        <f>Basistabelle!A160</f>
        <v>Ablegen der Drähte</v>
      </c>
      <c r="B159" s="51">
        <f>Basistabelle!B160</f>
        <v>1</v>
      </c>
    </row>
    <row r="160" spans="1:2" x14ac:dyDescent="0.2">
      <c r="A160" s="48" t="str">
        <f>Basistabelle!A161</f>
        <v>Vorschneiden</v>
      </c>
      <c r="B160" s="51">
        <f>Basistabelle!B161</f>
        <v>0</v>
      </c>
    </row>
    <row r="161" spans="1:2" x14ac:dyDescent="0.2">
      <c r="A161" s="48" t="str">
        <f>Basistabelle!A162</f>
        <v>Rebschnitt</v>
      </c>
      <c r="B161" s="51">
        <f>Basistabelle!B162</f>
        <v>0</v>
      </c>
    </row>
    <row r="162" spans="1:2" x14ac:dyDescent="0.2">
      <c r="A162" s="48" t="str">
        <f>Basistabelle!A163</f>
        <v>Ausheben des Holzes</v>
      </c>
      <c r="B162" s="51">
        <f>Basistabelle!B163</f>
        <v>0</v>
      </c>
    </row>
    <row r="163" spans="1:2" x14ac:dyDescent="0.2">
      <c r="A163" s="48" t="str">
        <f>Basistabelle!A164</f>
        <v xml:space="preserve"> org. Düngung</v>
      </c>
      <c r="B163" s="51">
        <f>Basistabelle!B164</f>
        <v>0</v>
      </c>
    </row>
    <row r="164" spans="1:2" x14ac:dyDescent="0.2">
      <c r="A164" s="48" t="str">
        <f>Basistabelle!A165</f>
        <v>Drahtrahmenreparatur</v>
      </c>
      <c r="B164" s="51">
        <f>Basistabelle!B165</f>
        <v>0</v>
      </c>
    </row>
    <row r="165" spans="1:2" x14ac:dyDescent="0.2">
      <c r="A165" s="48" t="str">
        <f>Basistabelle!A166</f>
        <v>Rebholz häckseln</v>
      </c>
      <c r="B165" s="51">
        <f>Basistabelle!B166</f>
        <v>0</v>
      </c>
    </row>
    <row r="166" spans="1:2" x14ac:dyDescent="0.2">
      <c r="A166" s="48" t="str">
        <f>Basistabelle!A167</f>
        <v>Düngung</v>
      </c>
      <c r="B166" s="51">
        <f>Basistabelle!B167</f>
        <v>0</v>
      </c>
    </row>
    <row r="167" spans="1:2" x14ac:dyDescent="0.2">
      <c r="A167" s="48" t="str">
        <f>Basistabelle!A168</f>
        <v>Ansaat Begrünung</v>
      </c>
      <c r="B167" s="51">
        <f>Basistabelle!B168</f>
        <v>0</v>
      </c>
    </row>
    <row r="168" spans="1:2" x14ac:dyDescent="0.2">
      <c r="A168" s="48" t="str">
        <f>Basistabelle!A169</f>
        <v>Biegen</v>
      </c>
      <c r="B168" s="51">
        <f>Basistabelle!B169</f>
        <v>0</v>
      </c>
    </row>
    <row r="169" spans="1:2" x14ac:dyDescent="0.2">
      <c r="A169" s="48" t="str">
        <f>Basistabelle!A170</f>
        <v>Pflanzenschutz</v>
      </c>
      <c r="B169" s="51">
        <f>Basistabelle!B170</f>
        <v>0</v>
      </c>
    </row>
    <row r="170" spans="1:2" x14ac:dyDescent="0.2">
      <c r="A170" s="48" t="str">
        <f>Basistabelle!A171</f>
        <v>Mulchen/Laubschnitt und Scheibe</v>
      </c>
      <c r="B170" s="51">
        <f>Basistabelle!B171</f>
        <v>0</v>
      </c>
    </row>
    <row r="171" spans="1:2" x14ac:dyDescent="0.2">
      <c r="A171" s="48" t="str">
        <f>Basistabelle!A172</f>
        <v>Ausbrechen</v>
      </c>
      <c r="B171" s="51">
        <f>Basistabelle!B172</f>
        <v>0</v>
      </c>
    </row>
    <row r="172" spans="1:2" x14ac:dyDescent="0.2">
      <c r="A172" s="48" t="str">
        <f>Basistabelle!A173</f>
        <v>Aufheften</v>
      </c>
      <c r="B172" s="51">
        <f>Basistabelle!B173</f>
        <v>0</v>
      </c>
    </row>
    <row r="173" spans="1:2" x14ac:dyDescent="0.2">
      <c r="A173" s="48" t="str">
        <f>Basistabelle!A174</f>
        <v>Gipfeln</v>
      </c>
      <c r="B173" s="51">
        <f>Basistabelle!B174</f>
        <v>0</v>
      </c>
    </row>
    <row r="174" spans="1:2" x14ac:dyDescent="0.2">
      <c r="A174" s="48" t="str">
        <f>Basistabelle!A175</f>
        <v>Traubenernte</v>
      </c>
      <c r="B174" s="51">
        <f>Basistabelle!B175</f>
        <v>0</v>
      </c>
    </row>
    <row r="175" spans="1:2" x14ac:dyDescent="0.2">
      <c r="A175" s="48" t="str">
        <f>Basistabelle!A176</f>
        <v>Allgemeinarbeiten</v>
      </c>
      <c r="B175" s="51">
        <f>Basistabelle!B176</f>
        <v>0</v>
      </c>
    </row>
    <row r="176" spans="1:2" x14ac:dyDescent="0.2">
      <c r="A176" s="48"/>
    </row>
    <row r="177" spans="1:2" x14ac:dyDescent="0.2">
      <c r="A177" s="49" t="s">
        <v>114</v>
      </c>
      <c r="B177" s="8">
        <f>SUM(B159:B176)</f>
        <v>1</v>
      </c>
    </row>
    <row r="178" spans="1:2" x14ac:dyDescent="0.2">
      <c r="A178" s="47" t="s">
        <v>150</v>
      </c>
      <c r="B178" s="2">
        <f>B8</f>
        <v>0</v>
      </c>
    </row>
    <row r="179" spans="1:2" x14ac:dyDescent="0.2">
      <c r="A179" s="48" t="s">
        <v>103</v>
      </c>
      <c r="B179" s="51">
        <f>Basistabelle!B180</f>
        <v>0</v>
      </c>
    </row>
    <row r="180" spans="1:2" x14ac:dyDescent="0.2">
      <c r="A180" s="48" t="s">
        <v>104</v>
      </c>
      <c r="B180" s="51">
        <f>Basistabelle!B181</f>
        <v>0</v>
      </c>
    </row>
    <row r="181" spans="1:2" x14ac:dyDescent="0.2">
      <c r="A181" s="48" t="s">
        <v>105</v>
      </c>
      <c r="B181" s="51">
        <f>Basistabelle!B182</f>
        <v>0</v>
      </c>
    </row>
    <row r="182" spans="1:2" x14ac:dyDescent="0.2">
      <c r="A182" s="48" t="s">
        <v>106</v>
      </c>
      <c r="B182" s="51">
        <f>Basistabelle!B183</f>
        <v>0</v>
      </c>
    </row>
    <row r="183" spans="1:2" x14ac:dyDescent="0.2">
      <c r="A183" s="48" t="s">
        <v>107</v>
      </c>
      <c r="B183" s="51">
        <f>Basistabelle!B184</f>
        <v>0</v>
      </c>
    </row>
    <row r="184" spans="1:2" x14ac:dyDescent="0.2">
      <c r="A184" s="48" t="s">
        <v>108</v>
      </c>
      <c r="B184" s="51">
        <f>Basistabelle!B185</f>
        <v>0</v>
      </c>
    </row>
    <row r="185" spans="1:2" x14ac:dyDescent="0.2">
      <c r="A185" s="48" t="s">
        <v>109</v>
      </c>
      <c r="B185" s="51">
        <f>Basistabelle!B186</f>
        <v>0</v>
      </c>
    </row>
    <row r="186" spans="1:2" x14ac:dyDescent="0.2">
      <c r="A186" s="48" t="s">
        <v>110</v>
      </c>
      <c r="B186" s="51">
        <f>Basistabelle!B187</f>
        <v>0</v>
      </c>
    </row>
    <row r="187" spans="1:2" x14ac:dyDescent="0.2">
      <c r="A187" s="48" t="s">
        <v>111</v>
      </c>
      <c r="B187" s="51">
        <f>Basistabelle!B188</f>
        <v>0</v>
      </c>
    </row>
    <row r="188" spans="1:2" x14ac:dyDescent="0.2">
      <c r="A188" s="48" t="s">
        <v>112</v>
      </c>
      <c r="B188" s="51">
        <f>Basistabelle!B189</f>
        <v>0</v>
      </c>
    </row>
    <row r="189" spans="1:2" x14ac:dyDescent="0.2">
      <c r="A189" s="48" t="s">
        <v>113</v>
      </c>
      <c r="B189" s="51">
        <f>Basistabelle!B190</f>
        <v>0</v>
      </c>
    </row>
    <row r="190" spans="1:2" x14ac:dyDescent="0.2">
      <c r="A190" s="48"/>
    </row>
    <row r="191" spans="1:2" x14ac:dyDescent="0.2">
      <c r="A191" s="49" t="s">
        <v>114</v>
      </c>
      <c r="B191" s="8">
        <f>SUM(B179:B189)</f>
        <v>0</v>
      </c>
    </row>
    <row r="192" spans="1:2" x14ac:dyDescent="0.2">
      <c r="A192" s="47" t="s">
        <v>151</v>
      </c>
    </row>
    <row r="193" spans="1:2" x14ac:dyDescent="0.2">
      <c r="A193" s="48" t="s">
        <v>115</v>
      </c>
      <c r="B193" s="51">
        <f>Basistabelle!B194</f>
        <v>0</v>
      </c>
    </row>
    <row r="194" spans="1:2" x14ac:dyDescent="0.2">
      <c r="A194" s="48" t="s">
        <v>116</v>
      </c>
      <c r="B194" s="51">
        <f>Basistabelle!B195</f>
        <v>0</v>
      </c>
    </row>
    <row r="195" spans="1:2" x14ac:dyDescent="0.2">
      <c r="A195" s="48" t="s">
        <v>123</v>
      </c>
      <c r="B195" s="51">
        <f>Basistabelle!B196</f>
        <v>0</v>
      </c>
    </row>
    <row r="196" spans="1:2" x14ac:dyDescent="0.2">
      <c r="A196" s="48" t="s">
        <v>117</v>
      </c>
      <c r="B196" s="51">
        <f>Basistabelle!B197</f>
        <v>0</v>
      </c>
    </row>
    <row r="197" spans="1:2" x14ac:dyDescent="0.2">
      <c r="A197" s="48" t="s">
        <v>118</v>
      </c>
      <c r="B197" s="51">
        <f>Basistabelle!B198</f>
        <v>0</v>
      </c>
    </row>
    <row r="198" spans="1:2" x14ac:dyDescent="0.2">
      <c r="A198" s="48" t="s">
        <v>119</v>
      </c>
      <c r="B198" s="51">
        <f>Basistabelle!B199</f>
        <v>0</v>
      </c>
    </row>
    <row r="199" spans="1:2" x14ac:dyDescent="0.2">
      <c r="A199" s="48"/>
      <c r="B199" s="40"/>
    </row>
    <row r="200" spans="1:2" x14ac:dyDescent="0.2">
      <c r="A200" s="49" t="s">
        <v>114</v>
      </c>
      <c r="B200" s="50">
        <f>SUM(B193:B199)</f>
        <v>0</v>
      </c>
    </row>
    <row r="201" spans="1:2" x14ac:dyDescent="0.2">
      <c r="A201" s="47" t="s">
        <v>152</v>
      </c>
      <c r="B201" s="40"/>
    </row>
    <row r="202" spans="1:2" x14ac:dyDescent="0.2">
      <c r="A202" s="48" t="s">
        <v>120</v>
      </c>
      <c r="B202" s="51">
        <f>Basistabelle!B203</f>
        <v>0</v>
      </c>
    </row>
    <row r="203" spans="1:2" x14ac:dyDescent="0.2">
      <c r="A203" s="48" t="s">
        <v>121</v>
      </c>
      <c r="B203" s="51">
        <f>Basistabelle!B204</f>
        <v>0</v>
      </c>
    </row>
    <row r="204" spans="1:2" x14ac:dyDescent="0.2">
      <c r="A204" s="48"/>
      <c r="B204" s="40"/>
    </row>
    <row r="205" spans="1:2" x14ac:dyDescent="0.2">
      <c r="A205" s="49" t="s">
        <v>114</v>
      </c>
      <c r="B205" s="49">
        <f>SUM(B202:B204)</f>
        <v>0</v>
      </c>
    </row>
    <row r="206" spans="1:2" s="42" customFormat="1" ht="13.5" thickBot="1" x14ac:dyDescent="0.2">
      <c r="A206" s="2"/>
      <c r="B206" s="2"/>
    </row>
    <row r="207" spans="1:2" ht="13.5" thickBot="1" x14ac:dyDescent="0.2">
      <c r="A207" s="20" t="s">
        <v>131</v>
      </c>
      <c r="B207" s="23">
        <f>B205+B200+B191+B177</f>
        <v>1</v>
      </c>
    </row>
    <row r="208" spans="1:2" s="42" customFormat="1" x14ac:dyDescent="0.15">
      <c r="A208" s="9"/>
      <c r="B208" s="2"/>
    </row>
    <row r="209" spans="1:256" x14ac:dyDescent="0.15">
      <c r="A209" s="9" t="s">
        <v>132</v>
      </c>
      <c r="B209" s="2">
        <f>Basistabelle!B208*'Kosten Weinbau Einzelsorte'!B210</f>
        <v>0</v>
      </c>
    </row>
    <row r="210" spans="1:256" x14ac:dyDescent="0.15">
      <c r="A210" s="9" t="s">
        <v>133</v>
      </c>
      <c r="B210" s="2">
        <f>B10-B11</f>
        <v>0</v>
      </c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</row>
    <row r="211" spans="1:256" s="60" customFormat="1" x14ac:dyDescent="0.15">
      <c r="A211" s="2" t="s">
        <v>141</v>
      </c>
      <c r="B211" s="69">
        <f>B87</f>
        <v>0</v>
      </c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spans="1:256" s="27" customFormat="1" x14ac:dyDescent="0.15">
      <c r="A212" s="9" t="s">
        <v>147</v>
      </c>
      <c r="B212" s="69">
        <f>B211/B11</f>
        <v>0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</row>
    <row r="213" spans="1:256" s="27" customFormat="1" ht="13.5" thickBot="1" x14ac:dyDescent="0.2">
      <c r="A213" s="9"/>
      <c r="B213" s="67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</row>
    <row r="214" spans="1:256" s="27" customFormat="1" ht="13.5" thickBot="1" x14ac:dyDescent="0.2">
      <c r="A214" s="21" t="s">
        <v>134</v>
      </c>
      <c r="B214" s="68">
        <f>B207-B212</f>
        <v>1</v>
      </c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  <c r="IU214" s="42"/>
      <c r="IV214" s="42"/>
    </row>
    <row r="215" spans="1:256" s="27" customFormat="1" ht="13.5" thickBot="1" x14ac:dyDescent="0.2">
      <c r="A215" s="20"/>
      <c r="B215" s="8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  <c r="IU215" s="42"/>
      <c r="IV215" s="42"/>
    </row>
    <row r="216" spans="1:256" s="60" customFormat="1" ht="13.5" thickBot="1" x14ac:dyDescent="0.2">
      <c r="A216" s="21" t="s">
        <v>102</v>
      </c>
      <c r="B216" s="68">
        <f>(Basistabelle!B214*'Kosten Weinbau Einzelsorte'!B210)+('Kosten Weinbau Einzelsorte'!B214*'Kosten Weinbau Einzelsorte'!B11)</f>
        <v>1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spans="1:256" s="27" customFormat="1" x14ac:dyDescent="0.15">
      <c r="A217" s="9"/>
      <c r="B217" s="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  <c r="IU217" s="42"/>
      <c r="IV217" s="42"/>
    </row>
    <row r="218" spans="1:256" ht="13.5" thickBot="1" x14ac:dyDescent="0.2"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  <c r="IU218" s="42"/>
      <c r="IV218" s="42"/>
    </row>
    <row r="219" spans="1:256" ht="20.25" thickBot="1" x14ac:dyDescent="0.2">
      <c r="A219" s="57" t="s">
        <v>135</v>
      </c>
      <c r="B219" s="58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  <c r="IU219" s="42"/>
      <c r="IV219" s="42"/>
    </row>
    <row r="220" spans="1:256" ht="19.5" x14ac:dyDescent="0.15">
      <c r="B220" s="26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  <c r="IU220" s="42"/>
      <c r="IV220" s="42"/>
    </row>
    <row r="221" spans="1:256" x14ac:dyDescent="0.15">
      <c r="A221" s="3" t="s">
        <v>48</v>
      </c>
      <c r="B221" s="38">
        <f>B153</f>
        <v>0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  <c r="IU221" s="42"/>
      <c r="IV221" s="42"/>
    </row>
    <row r="222" spans="1:256" s="59" customFormat="1" x14ac:dyDescent="0.15">
      <c r="A222" s="3" t="s">
        <v>95</v>
      </c>
      <c r="B222" s="28">
        <f>B8+B9</f>
        <v>1</v>
      </c>
    </row>
    <row r="223" spans="1:256" ht="13.5" thickBot="1" x14ac:dyDescent="0.2">
      <c r="A223" s="4"/>
      <c r="B223" s="30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  <c r="IU223" s="42"/>
      <c r="IV223" s="42"/>
    </row>
    <row r="224" spans="1:256" x14ac:dyDescent="0.15">
      <c r="A224" s="61" t="s">
        <v>136</v>
      </c>
      <c r="B224" s="62">
        <f>B221/B222</f>
        <v>0</v>
      </c>
    </row>
    <row r="225" spans="1:256" ht="13.5" thickBot="1" x14ac:dyDescent="0.2">
      <c r="A225" s="4"/>
      <c r="B225" s="31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  <c r="IU225" s="42"/>
      <c r="IV225" s="42"/>
    </row>
    <row r="226" spans="1:256" x14ac:dyDescent="0.15">
      <c r="A226" s="3"/>
      <c r="B226" s="8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  <c r="IU226" s="42"/>
      <c r="IV226" s="42"/>
    </row>
    <row r="227" spans="1:256" x14ac:dyDescent="0.15">
      <c r="A227" s="3" t="s">
        <v>4</v>
      </c>
      <c r="B227" s="38">
        <f>B12</f>
        <v>0</v>
      </c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  <c r="IU227" s="42"/>
      <c r="IV227" s="42"/>
    </row>
    <row r="228" spans="1:256" x14ac:dyDescent="0.15">
      <c r="A228" s="3" t="s">
        <v>67</v>
      </c>
      <c r="B228" s="38">
        <f>B221</f>
        <v>0</v>
      </c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  <c r="IU228" s="42"/>
      <c r="IV228" s="42"/>
    </row>
    <row r="229" spans="1:256" s="59" customFormat="1" x14ac:dyDescent="0.15">
      <c r="A229" s="3"/>
      <c r="B229" s="31"/>
    </row>
    <row r="230" spans="1:256" x14ac:dyDescent="0.15">
      <c r="A230" s="63" t="s">
        <v>161</v>
      </c>
      <c r="B230" s="62">
        <f>B227-B228</f>
        <v>0</v>
      </c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  <c r="ER230" s="42"/>
      <c r="ES230" s="42"/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42"/>
      <c r="FE230" s="42"/>
      <c r="FF230" s="42"/>
      <c r="FG230" s="42"/>
      <c r="FH230" s="42"/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2"/>
      <c r="IL230" s="42"/>
      <c r="IM230" s="42"/>
      <c r="IN230" s="42"/>
      <c r="IO230" s="42"/>
      <c r="IP230" s="42"/>
      <c r="IQ230" s="42"/>
      <c r="IR230" s="42"/>
      <c r="IS230" s="42"/>
      <c r="IT230" s="42"/>
      <c r="IU230" s="42"/>
      <c r="IV230" s="42"/>
    </row>
    <row r="231" spans="1:256" x14ac:dyDescent="0.15">
      <c r="A231" s="3" t="s">
        <v>155</v>
      </c>
      <c r="B231" s="38">
        <f>B230+(B211*B86)</f>
        <v>0</v>
      </c>
    </row>
    <row r="232" spans="1:256" s="59" customFormat="1" x14ac:dyDescent="0.15">
      <c r="A232" s="3"/>
      <c r="B232" s="31"/>
    </row>
    <row r="233" spans="1:256" x14ac:dyDescent="0.15">
      <c r="A233" s="5" t="s">
        <v>171</v>
      </c>
      <c r="B233" s="39">
        <f>Basistabelle!B230</f>
        <v>0</v>
      </c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  <c r="IU233" s="42"/>
      <c r="IV233" s="42"/>
    </row>
    <row r="234" spans="1:256" s="65" customFormat="1" x14ac:dyDescent="0.15">
      <c r="A234" s="3"/>
      <c r="B234" s="38"/>
    </row>
    <row r="235" spans="1:256" x14ac:dyDescent="0.15">
      <c r="A235" s="3" t="s">
        <v>57</v>
      </c>
      <c r="B235" s="38">
        <f>B230</f>
        <v>0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2"/>
      <c r="IL235" s="42"/>
      <c r="IM235" s="42"/>
      <c r="IN235" s="42"/>
      <c r="IO235" s="42"/>
      <c r="IP235" s="42"/>
      <c r="IQ235" s="42"/>
      <c r="IR235" s="42"/>
      <c r="IS235" s="42"/>
      <c r="IT235" s="42"/>
      <c r="IU235" s="42"/>
      <c r="IV235" s="42"/>
    </row>
    <row r="236" spans="1:256" x14ac:dyDescent="0.15">
      <c r="A236" s="3" t="s">
        <v>154</v>
      </c>
      <c r="B236" s="32">
        <f>B11</f>
        <v>1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  <c r="IU236" s="42"/>
      <c r="IV236" s="42"/>
    </row>
    <row r="237" spans="1:256" x14ac:dyDescent="0.15">
      <c r="A237" s="3"/>
      <c r="B237" s="31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</row>
    <row r="238" spans="1:256" s="60" customFormat="1" x14ac:dyDescent="0.15">
      <c r="A238" s="63" t="s">
        <v>162</v>
      </c>
      <c r="B238" s="62">
        <f>B235*B236</f>
        <v>0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spans="1:256" x14ac:dyDescent="0.15">
      <c r="A239" s="3"/>
      <c r="B239" s="31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2"/>
      <c r="IL239" s="42"/>
      <c r="IM239" s="42"/>
      <c r="IN239" s="42"/>
      <c r="IO239" s="42"/>
      <c r="IP239" s="42"/>
      <c r="IQ239" s="42"/>
      <c r="IR239" s="42"/>
      <c r="IS239" s="42"/>
      <c r="IT239" s="42"/>
      <c r="IU239" s="42"/>
      <c r="IV239" s="42"/>
    </row>
    <row r="240" spans="1:256" x14ac:dyDescent="0.15">
      <c r="A240" s="5" t="s">
        <v>163</v>
      </c>
      <c r="B240" s="39">
        <f>Basistabelle!B235</f>
        <v>0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42"/>
      <c r="HY240" s="42"/>
      <c r="HZ240" s="42"/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42"/>
      <c r="IL240" s="42"/>
      <c r="IM240" s="42"/>
      <c r="IN240" s="42"/>
      <c r="IO240" s="42"/>
      <c r="IP240" s="42"/>
      <c r="IQ240" s="42"/>
      <c r="IR240" s="42"/>
      <c r="IS240" s="42"/>
      <c r="IT240" s="42"/>
      <c r="IU240" s="42"/>
      <c r="IV240" s="42"/>
    </row>
    <row r="241" spans="1:256" s="27" customFormat="1" x14ac:dyDescent="0.15">
      <c r="A241" s="2"/>
      <c r="B241" s="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42"/>
      <c r="FE241" s="42"/>
      <c r="FF241" s="42"/>
      <c r="FG241" s="42"/>
      <c r="FH241" s="42"/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42"/>
      <c r="HL241" s="42"/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42"/>
      <c r="HY241" s="42"/>
      <c r="HZ241" s="42"/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42"/>
      <c r="IL241" s="42"/>
      <c r="IM241" s="42"/>
      <c r="IN241" s="42"/>
      <c r="IO241" s="42"/>
      <c r="IP241" s="42"/>
      <c r="IQ241" s="42"/>
      <c r="IR241" s="42"/>
      <c r="IS241" s="42"/>
      <c r="IT241" s="42"/>
      <c r="IU241" s="42"/>
      <c r="IV241" s="42"/>
    </row>
    <row r="242" spans="1:256" s="27" customFormat="1" x14ac:dyDescent="0.15">
      <c r="A242" s="64" t="s">
        <v>137</v>
      </c>
      <c r="B242" s="74">
        <f>B231/B207</f>
        <v>0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42"/>
      <c r="HY242" s="42"/>
      <c r="HZ242" s="42"/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42"/>
      <c r="IL242" s="42"/>
      <c r="IM242" s="42"/>
      <c r="IN242" s="42"/>
      <c r="IO242" s="42"/>
      <c r="IP242" s="42"/>
      <c r="IQ242" s="42"/>
      <c r="IR242" s="42"/>
      <c r="IS242" s="42"/>
      <c r="IT242" s="42"/>
      <c r="IU242" s="42"/>
      <c r="IV242" s="42"/>
    </row>
    <row r="243" spans="1:256" s="27" customFormat="1" x14ac:dyDescent="0.15">
      <c r="A243" s="2"/>
      <c r="B243" s="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42"/>
      <c r="HY243" s="42"/>
      <c r="HZ243" s="42"/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42"/>
      <c r="IL243" s="42"/>
      <c r="IM243" s="42"/>
      <c r="IN243" s="42"/>
      <c r="IO243" s="42"/>
      <c r="IP243" s="42"/>
      <c r="IQ243" s="42"/>
      <c r="IR243" s="42"/>
      <c r="IS243" s="42"/>
      <c r="IT243" s="42"/>
      <c r="IU243" s="42"/>
      <c r="IV243" s="42"/>
    </row>
    <row r="244" spans="1:256" s="27" customFormat="1" x14ac:dyDescent="0.15">
      <c r="A244" s="52" t="s">
        <v>164</v>
      </c>
      <c r="B244" s="53">
        <f>Basistabelle!B239</f>
        <v>0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2"/>
      <c r="IL244" s="42"/>
      <c r="IM244" s="42"/>
      <c r="IN244" s="42"/>
      <c r="IO244" s="42"/>
      <c r="IP244" s="42"/>
      <c r="IQ244" s="42"/>
      <c r="IR244" s="42"/>
      <c r="IS244" s="42"/>
      <c r="IT244" s="42"/>
      <c r="IU244" s="42"/>
      <c r="IV244" s="42"/>
    </row>
    <row r="245" spans="1:256" s="27" customFormat="1" x14ac:dyDescent="0.15">
      <c r="A245" s="2"/>
      <c r="B245" s="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42"/>
      <c r="HY245" s="42"/>
      <c r="HZ245" s="42"/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42"/>
      <c r="IL245" s="42"/>
      <c r="IM245" s="42"/>
      <c r="IN245" s="42"/>
      <c r="IO245" s="42"/>
      <c r="IP245" s="42"/>
      <c r="IQ245" s="42"/>
      <c r="IR245" s="42"/>
      <c r="IS245" s="42"/>
      <c r="IT245" s="42"/>
      <c r="IU245" s="42"/>
      <c r="IV245" s="42"/>
    </row>
    <row r="246" spans="1:256" s="27" customFormat="1" x14ac:dyDescent="0.15">
      <c r="A246" s="63" t="s">
        <v>165</v>
      </c>
      <c r="B246" s="73">
        <f>B230/B214</f>
        <v>0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42"/>
      <c r="HY246" s="42"/>
      <c r="HZ246" s="42"/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42"/>
      <c r="IL246" s="42"/>
      <c r="IM246" s="42"/>
      <c r="IN246" s="42"/>
      <c r="IO246" s="42"/>
      <c r="IP246" s="42"/>
      <c r="IQ246" s="42"/>
      <c r="IR246" s="42"/>
      <c r="IS246" s="42"/>
      <c r="IT246" s="42"/>
      <c r="IU246" s="42"/>
      <c r="IV246" s="42"/>
    </row>
    <row r="247" spans="1:256" x14ac:dyDescent="0.15">
      <c r="A247" s="3"/>
      <c r="B247" s="3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2"/>
      <c r="IL247" s="42"/>
      <c r="IM247" s="42"/>
      <c r="IN247" s="42"/>
      <c r="IO247" s="42"/>
      <c r="IP247" s="42"/>
      <c r="IQ247" s="42"/>
      <c r="IR247" s="42"/>
      <c r="IS247" s="42"/>
      <c r="IT247" s="42"/>
      <c r="IU247" s="42"/>
      <c r="IV247" s="42"/>
    </row>
    <row r="248" spans="1:256" x14ac:dyDescent="0.15">
      <c r="A248" s="5" t="s">
        <v>166</v>
      </c>
      <c r="B248" s="39">
        <f>Basistabelle!B243</f>
        <v>0</v>
      </c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2"/>
      <c r="IL248" s="42"/>
      <c r="IM248" s="42"/>
      <c r="IN248" s="42"/>
      <c r="IO248" s="42"/>
      <c r="IP248" s="42"/>
      <c r="IQ248" s="42"/>
      <c r="IR248" s="42"/>
      <c r="IS248" s="42"/>
      <c r="IT248" s="42"/>
      <c r="IU248" s="42"/>
      <c r="IV248" s="42"/>
    </row>
    <row r="249" spans="1:256" x14ac:dyDescent="0.15">
      <c r="A249" s="3"/>
      <c r="B249" s="3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2"/>
      <c r="IL249" s="42"/>
      <c r="IM249" s="42"/>
      <c r="IN249" s="42"/>
      <c r="IO249" s="42"/>
      <c r="IP249" s="42"/>
      <c r="IQ249" s="42"/>
      <c r="IR249" s="42"/>
      <c r="IS249" s="42"/>
      <c r="IT249" s="42"/>
      <c r="IU249" s="42"/>
      <c r="IV249" s="42"/>
    </row>
    <row r="250" spans="1:256" x14ac:dyDescent="0.15">
      <c r="A250" s="3"/>
      <c r="B250" s="38"/>
    </row>
    <row r="251" spans="1:256" x14ac:dyDescent="0.15">
      <c r="A251" s="3"/>
      <c r="B251" s="38"/>
    </row>
    <row r="252" spans="1:256" x14ac:dyDescent="0.15">
      <c r="A252" s="3"/>
      <c r="B252" s="38"/>
    </row>
    <row r="253" spans="1:256" x14ac:dyDescent="0.15">
      <c r="A253" s="3"/>
      <c r="B253" s="30"/>
    </row>
    <row r="254" spans="1:256" x14ac:dyDescent="0.15">
      <c r="A254" s="3"/>
      <c r="B254" s="29"/>
    </row>
    <row r="255" spans="1:256" x14ac:dyDescent="0.15">
      <c r="A255" s="3"/>
      <c r="B255" s="30"/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0" max="16383" man="1"/>
    <brk id="146" max="16383" man="1"/>
    <brk id="2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Basistabelle</vt:lpstr>
      <vt:lpstr>Kosten Weinbau Einzelsorte</vt:lpstr>
      <vt:lpstr>Basistabelle!Druckbereich</vt:lpstr>
      <vt:lpstr>'Kosten Weinbau Einzelsorte'!Druckbereich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Abteilung Landwirtschaft</dc:creator>
  <cp:lastModifiedBy>Tim Ochssner</cp:lastModifiedBy>
  <cp:lastPrinted>2009-03-10T07:58:20Z</cp:lastPrinted>
  <dcterms:created xsi:type="dcterms:W3CDTF">1997-03-24T12:20:34Z</dcterms:created>
  <dcterms:modified xsi:type="dcterms:W3CDTF">2023-12-11T05:35:16Z</dcterms:modified>
</cp:coreProperties>
</file>